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mc:AlternateContent xmlns:mc="http://schemas.openxmlformats.org/markup-compatibility/2006">
    <mc:Choice Requires="x15">
      <x15ac:absPath xmlns:x15ac="http://schemas.microsoft.com/office/spreadsheetml/2010/11/ac" url="S:\DEVEL\Common Application\2021-22 Updates\"/>
    </mc:Choice>
  </mc:AlternateContent>
  <xr:revisionPtr revIDLastSave="0" documentId="8_{4F3CFE39-C7EA-4E49-8B4B-5DFB9C6EF505}" xr6:coauthVersionLast="47" xr6:coauthVersionMax="47" xr10:uidLastSave="{00000000-0000-0000-0000-000000000000}"/>
  <bookViews>
    <workbookView xWindow="-19310" yWindow="-110" windowWidth="19420" windowHeight="10420" tabRatio="854" activeTab="9" xr2:uid="{00000000-000D-0000-FFFF-FFFF00000000}"/>
  </bookViews>
  <sheets>
    <sheet name="protocols" sheetId="10" r:id="rId1"/>
    <sheet name="assumptions" sheetId="1" r:id="rId2"/>
    <sheet name="sources-uses" sheetId="2" r:id="rId3"/>
    <sheet name="credit calcs" sheetId="8" r:id="rId4"/>
    <sheet name="rent summary" sheetId="3" r:id="rId5"/>
    <sheet name="rents" sheetId="9" r:id="rId6"/>
    <sheet name="expenses" sheetId="4" r:id="rId7"/>
    <sheet name="cashflows" sheetId="5" r:id="rId8"/>
    <sheet name="amortizations" sheetId="6" r:id="rId9"/>
    <sheet name="psh budget and plan" sheetId="11" r:id="rId10"/>
    <sheet name="flow of funds" sheetId="7" r:id="rId11"/>
  </sheets>
  <externalReferences>
    <externalReference r:id="rId12"/>
  </externalReferences>
  <definedNames>
    <definedName name="ACwvu.EXPENSES." localSheetId="2" hidden="1">'sources-uses'!#REF!</definedName>
    <definedName name="Bldg_list">[1]Bldg!$B$6:$B$45</definedName>
    <definedName name="_xlnm.Print_Area" localSheetId="8">amortizations!$A$1:$AE$80</definedName>
    <definedName name="_xlnm.Print_Area" localSheetId="7">cashflows!$A$1:$V$77</definedName>
    <definedName name="_xlnm.Print_Area" localSheetId="3">'credit calcs'!$A$1:$I$81</definedName>
    <definedName name="_xlnm.Print_Area" localSheetId="6">expenses!$A$1:$E$67</definedName>
    <definedName name="_xlnm.Print_Area" localSheetId="10">'flow of funds'!$B$1:$S$74</definedName>
    <definedName name="_xlnm.Print_Area" localSheetId="9">'psh budget and plan'!$A$1:$I$36</definedName>
    <definedName name="_xlnm.Print_Area" localSheetId="4">'rent summary'!$A$1:$G$39</definedName>
    <definedName name="_xlnm.Print_Area" localSheetId="5">rents!$A$1:$AB$33</definedName>
    <definedName name="_xlnm.Print_Area" localSheetId="2">'sources-uses'!$A$1:$R$71</definedName>
    <definedName name="_xlnm.Print_Titles" localSheetId="8">amortizations!$A:$A</definedName>
    <definedName name="Swvu.EXPENSES." localSheetId="2" hidden="1">'sources-uses'!#REF!</definedName>
    <definedName name="wrn.proforma." hidden="1">{#N/A,#N/A,FALSE,"sources";#N/A,#N/A,FALSE,"uses";#N/A,#N/A,FALSE,"rents";#N/A,#N/A,FALSE,"expenses";#N/A,#N/A,FALSE,"cashflows";#N/A,#N/A,FALSE,"flow of funds"}</definedName>
    <definedName name="wvu.EXPENSES." localSheetId="2" hidden="1">{TRUE,TRUE,13.75,7,453,285,FALSE,TRUE,TRUE,TRUE,0,1,#N/A,202,#N/A,7.58333333333333,25.1538461538462,1,FALSE,FALSE,1,TRUE,1,FALSE,65,"Swvu.EXPENSES.","ACwvu.EXPENSES.",#N/A,FALSE,FALSE,0.75,0.75,1,1,1,"","",FALSE,FALSE,FALSE,TRUE,1,100,#N/A,#N/A,FALSE,FALSE,#N/A,#N/A,FALSE,FALSE,FALSE,1,300,300,FALSE,FALSE,TRUE,TRUE,TRUE}</definedName>
  </definedNames>
  <calcPr calcId="191029"/>
  <customWorkbookViews>
    <customWorkbookView name="EXPENSES (uses)" guid="{CA59FD88-8CCB-11D1-BF5F-0000C0DA655A}" xWindow="22" yWindow="37" windowWidth="594" windowHeight="346" tabRatio="69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1" l="1"/>
  <c r="B53" i="4" l="1"/>
  <c r="B20" i="4" l="1"/>
  <c r="H23" i="11"/>
  <c r="H15" i="11"/>
  <c r="C3" i="11"/>
  <c r="B2" i="11"/>
  <c r="C77" i="6" l="1"/>
  <c r="D77" i="6" s="1"/>
  <c r="E77" i="6" s="1"/>
  <c r="F77" i="6" s="1"/>
  <c r="G77" i="6" s="1"/>
  <c r="H77" i="6" s="1"/>
  <c r="I77" i="6" s="1"/>
  <c r="J77" i="6" s="1"/>
  <c r="K77" i="6" s="1"/>
  <c r="L77" i="6" s="1"/>
  <c r="M77" i="6" s="1"/>
  <c r="N77" i="6" s="1"/>
  <c r="O77" i="6" s="1"/>
  <c r="P77" i="6" s="1"/>
  <c r="M27" i="9" l="1"/>
  <c r="M26" i="9"/>
  <c r="C26" i="9"/>
  <c r="D26" i="9"/>
  <c r="E26" i="9"/>
  <c r="F26" i="9"/>
  <c r="G26" i="9"/>
  <c r="H26" i="9"/>
  <c r="I26" i="9"/>
  <c r="J26" i="9"/>
  <c r="K26" i="9"/>
  <c r="B26" i="9"/>
  <c r="C28" i="8" l="1"/>
  <c r="F28" i="8" s="1"/>
  <c r="B28" i="8"/>
  <c r="C18" i="8"/>
  <c r="G18" i="8" s="1"/>
  <c r="B18" i="8"/>
  <c r="G28" i="8" l="1"/>
  <c r="E28" i="8"/>
  <c r="E18" i="8"/>
  <c r="F18" i="8"/>
  <c r="C76" i="8"/>
  <c r="B5" i="6" l="1"/>
  <c r="B6" i="6"/>
  <c r="Q46" i="5"/>
  <c r="P46" i="5"/>
  <c r="O46" i="5"/>
  <c r="N46" i="5"/>
  <c r="M46" i="5"/>
  <c r="L46" i="5"/>
  <c r="K46" i="5"/>
  <c r="J46" i="5"/>
  <c r="I46" i="5"/>
  <c r="H46" i="5"/>
  <c r="G46" i="5"/>
  <c r="F46" i="5"/>
  <c r="E46" i="5"/>
  <c r="D46" i="5"/>
  <c r="C46" i="5"/>
  <c r="C25" i="5"/>
  <c r="F81" i="8"/>
  <c r="F82" i="8" s="1"/>
  <c r="C77" i="8"/>
  <c r="Q4" i="2"/>
  <c r="P4" i="2"/>
  <c r="O4" i="2"/>
  <c r="N4" i="2"/>
  <c r="M4" i="2"/>
  <c r="L4" i="2"/>
  <c r="K4" i="2"/>
  <c r="J4" i="2"/>
  <c r="I4" i="2"/>
  <c r="H4" i="2"/>
  <c r="P3" i="2"/>
  <c r="O3" i="2"/>
  <c r="N3" i="2"/>
  <c r="M3" i="2"/>
  <c r="L3" i="2"/>
  <c r="K3" i="2"/>
  <c r="J3" i="2"/>
  <c r="I3" i="2"/>
  <c r="H3" i="2"/>
  <c r="J49" i="5" l="1"/>
  <c r="F49" i="5"/>
  <c r="L49" i="5"/>
  <c r="Q49" i="5"/>
  <c r="I49" i="5"/>
  <c r="N49" i="5"/>
  <c r="E49" i="5"/>
  <c r="K49" i="5"/>
  <c r="P49" i="5"/>
  <c r="H49" i="5"/>
  <c r="O49" i="5"/>
  <c r="G49" i="5"/>
  <c r="M49" i="5"/>
  <c r="D49" i="5"/>
  <c r="C49" i="5"/>
  <c r="B29" i="4"/>
  <c r="P6" i="9"/>
  <c r="P7" i="9"/>
  <c r="P8" i="9"/>
  <c r="P9" i="9"/>
  <c r="P10" i="9"/>
  <c r="P11" i="9"/>
  <c r="R29" i="2" l="1"/>
  <c r="S29" i="2" s="1"/>
  <c r="D29" i="2"/>
  <c r="E29" i="2"/>
  <c r="R19" i="2"/>
  <c r="S19" i="2" s="1"/>
  <c r="D19" i="2"/>
  <c r="E19" i="2"/>
  <c r="AD7" i="9"/>
  <c r="AD8" i="9"/>
  <c r="AD9" i="9"/>
  <c r="AD10" i="9"/>
  <c r="AD11" i="9"/>
  <c r="AD12" i="9"/>
  <c r="AD13" i="9"/>
  <c r="AD14" i="9"/>
  <c r="AD15" i="9"/>
  <c r="AD16" i="9"/>
  <c r="AD17" i="9"/>
  <c r="AD18" i="9"/>
  <c r="AD19" i="9"/>
  <c r="AD20" i="9"/>
  <c r="AD21" i="9"/>
  <c r="AD22" i="9"/>
  <c r="AD23" i="9"/>
  <c r="AD24" i="9"/>
  <c r="AD6" i="9"/>
  <c r="AD26" i="9" l="1"/>
  <c r="D50" i="1" s="1"/>
  <c r="F70" i="7"/>
  <c r="E70" i="7"/>
  <c r="B64" i="7"/>
  <c r="B16" i="7"/>
  <c r="T12" i="7"/>
  <c r="T11" i="7"/>
  <c r="T10" i="7"/>
  <c r="T9" i="7"/>
  <c r="T7" i="7"/>
  <c r="T6" i="7"/>
  <c r="D13" i="7"/>
  <c r="F13" i="7"/>
  <c r="F77" i="8" l="1"/>
  <c r="C23" i="3" l="1"/>
  <c r="E73" i="8"/>
  <c r="D73" i="8"/>
  <c r="B25" i="6"/>
  <c r="B26" i="6"/>
  <c r="C44" i="4" l="1"/>
  <c r="C32" i="4"/>
  <c r="C39" i="4"/>
  <c r="C27" i="4"/>
  <c r="C16" i="4"/>
  <c r="C15" i="4"/>
  <c r="C14" i="4"/>
  <c r="C13" i="4"/>
  <c r="C12" i="4"/>
  <c r="C11" i="4"/>
  <c r="C10" i="4"/>
  <c r="C8" i="4"/>
  <c r="C7" i="4"/>
  <c r="C6" i="4"/>
  <c r="C5" i="4"/>
  <c r="AB26" i="9"/>
  <c r="AA26" i="9"/>
  <c r="Z26" i="9"/>
  <c r="Y26" i="9"/>
  <c r="X26" i="9"/>
  <c r="W26" i="9"/>
  <c r="V26" i="9"/>
  <c r="U26" i="9"/>
  <c r="T26" i="9"/>
  <c r="S26" i="9"/>
  <c r="R26" i="9"/>
  <c r="Q26" i="9"/>
  <c r="M28" i="9" l="1"/>
  <c r="M30" i="9" s="1"/>
  <c r="P25" i="9"/>
  <c r="N26" i="9"/>
  <c r="D52" i="1"/>
  <c r="C21" i="3"/>
  <c r="C11" i="3"/>
  <c r="G20" i="3"/>
  <c r="G19" i="3"/>
  <c r="G17" i="3"/>
  <c r="G16" i="3"/>
  <c r="G18" i="3"/>
  <c r="G10" i="3"/>
  <c r="G9" i="3"/>
  <c r="G8" i="3"/>
  <c r="G7" i="3"/>
  <c r="G6" i="3"/>
  <c r="E60" i="2"/>
  <c r="D60" i="2"/>
  <c r="C4" i="8"/>
  <c r="C6" i="8"/>
  <c r="C7" i="8"/>
  <c r="C8" i="8"/>
  <c r="C12" i="8"/>
  <c r="C13" i="8"/>
  <c r="C14" i="8"/>
  <c r="G14" i="8" s="1"/>
  <c r="C15" i="8"/>
  <c r="C16" i="8"/>
  <c r="C17" i="8"/>
  <c r="C19" i="8"/>
  <c r="C20" i="8"/>
  <c r="C21" i="8"/>
  <c r="C22" i="8"/>
  <c r="C23" i="8"/>
  <c r="C24" i="8"/>
  <c r="C64" i="2"/>
  <c r="C58" i="2"/>
  <c r="C53" i="2"/>
  <c r="C47" i="2"/>
  <c r="C26" i="2"/>
  <c r="C10" i="2"/>
  <c r="E7" i="2"/>
  <c r="E44" i="1"/>
  <c r="B29" i="1"/>
  <c r="D61" i="2"/>
  <c r="D12" i="2"/>
  <c r="D32" i="2"/>
  <c r="E21" i="8" l="1"/>
  <c r="G21" i="8"/>
  <c r="F21" i="8"/>
  <c r="F20" i="8"/>
  <c r="E20" i="8"/>
  <c r="G20" i="8"/>
  <c r="G19" i="8"/>
  <c r="F19" i="8"/>
  <c r="E19" i="8"/>
  <c r="D7" i="8"/>
  <c r="G7" i="8"/>
  <c r="F7" i="8"/>
  <c r="F17" i="8"/>
  <c r="E17" i="8"/>
  <c r="G17" i="8"/>
  <c r="F6" i="8"/>
  <c r="G6" i="8"/>
  <c r="G16" i="8"/>
  <c r="F16" i="8"/>
  <c r="E16" i="8"/>
  <c r="G12" i="8"/>
  <c r="F12" i="8"/>
  <c r="E12" i="8"/>
  <c r="G8" i="8"/>
  <c r="D8" i="8"/>
  <c r="F8" i="8"/>
  <c r="G24" i="8"/>
  <c r="F24" i="8"/>
  <c r="E24" i="8"/>
  <c r="G15" i="8"/>
  <c r="F15" i="8"/>
  <c r="E15" i="8"/>
  <c r="E23" i="8"/>
  <c r="F23" i="8"/>
  <c r="G23" i="8"/>
  <c r="G22" i="8"/>
  <c r="F22" i="8"/>
  <c r="E22" i="8"/>
  <c r="F13" i="8"/>
  <c r="E13" i="8"/>
  <c r="G13" i="8"/>
  <c r="G60" i="2"/>
  <c r="G46" i="2"/>
  <c r="G38" i="2"/>
  <c r="G30" i="2"/>
  <c r="G18" i="2"/>
  <c r="G8" i="2"/>
  <c r="G56" i="2"/>
  <c r="G16" i="2"/>
  <c r="G55" i="2"/>
  <c r="G35" i="2"/>
  <c r="G5" i="2"/>
  <c r="G52" i="2"/>
  <c r="G14" i="2"/>
  <c r="G57" i="2"/>
  <c r="G45" i="2"/>
  <c r="G37" i="2"/>
  <c r="G28" i="2"/>
  <c r="G17" i="2"/>
  <c r="G7" i="2"/>
  <c r="G44" i="2"/>
  <c r="G25" i="2"/>
  <c r="G24" i="2"/>
  <c r="G34" i="2"/>
  <c r="G63" i="2"/>
  <c r="G51" i="2"/>
  <c r="G41" i="2"/>
  <c r="G33" i="2"/>
  <c r="G22" i="2"/>
  <c r="G13" i="2"/>
  <c r="G62" i="2"/>
  <c r="G50" i="2"/>
  <c r="G40" i="2"/>
  <c r="G32" i="2"/>
  <c r="G21" i="2"/>
  <c r="G12" i="2"/>
  <c r="G29" i="2"/>
  <c r="G61" i="2"/>
  <c r="G49" i="2"/>
  <c r="G39" i="2"/>
  <c r="G31" i="2"/>
  <c r="G20" i="2"/>
  <c r="G9" i="2"/>
  <c r="G36" i="2"/>
  <c r="G6" i="2"/>
  <c r="G43" i="2"/>
  <c r="G15" i="2"/>
  <c r="G19" i="2"/>
  <c r="G42" i="2"/>
  <c r="G23" i="2"/>
  <c r="M33" i="9"/>
  <c r="G21" i="3"/>
  <c r="G11" i="3"/>
  <c r="C65" i="2"/>
  <c r="C66" i="2" s="1"/>
  <c r="Q66" i="2"/>
  <c r="L66" i="2"/>
  <c r="K66" i="2"/>
  <c r="J66" i="2"/>
  <c r="I66" i="2"/>
  <c r="H66" i="2"/>
  <c r="D7" i="2"/>
  <c r="E61" i="2"/>
  <c r="P18" i="9"/>
  <c r="P17" i="9"/>
  <c r="P16" i="9"/>
  <c r="P15" i="9"/>
  <c r="P14" i="9"/>
  <c r="P13" i="9"/>
  <c r="P12" i="9"/>
  <c r="C69" i="2" l="1"/>
  <c r="C79" i="8"/>
  <c r="F76" i="8"/>
  <c r="F78" i="8" s="1"/>
  <c r="G10" i="2"/>
  <c r="G25" i="3"/>
  <c r="G66" i="2"/>
  <c r="B8" i="1" s="1"/>
  <c r="H65" i="8"/>
  <c r="D47" i="1" l="1"/>
  <c r="D46" i="1" l="1"/>
  <c r="B37" i="8" l="1"/>
  <c r="E16" i="2" l="1"/>
  <c r="E13" i="2"/>
  <c r="E63" i="2"/>
  <c r="D63" i="2"/>
  <c r="E62" i="2"/>
  <c r="D62" i="2"/>
  <c r="E57" i="2"/>
  <c r="D57" i="2"/>
  <c r="E56" i="2"/>
  <c r="D56" i="2"/>
  <c r="E52" i="2"/>
  <c r="D52" i="2"/>
  <c r="E51" i="2"/>
  <c r="D51" i="2"/>
  <c r="E50" i="2"/>
  <c r="D50" i="2"/>
  <c r="E49" i="2"/>
  <c r="D49" i="2"/>
  <c r="E46" i="2"/>
  <c r="D46" i="2"/>
  <c r="E45" i="2"/>
  <c r="D45" i="2"/>
  <c r="E44" i="2"/>
  <c r="D44" i="2"/>
  <c r="E43" i="2"/>
  <c r="D43" i="2"/>
  <c r="E42" i="2"/>
  <c r="D42" i="2"/>
  <c r="E41" i="2"/>
  <c r="D41" i="2"/>
  <c r="E40" i="2"/>
  <c r="D40" i="2"/>
  <c r="E39" i="2"/>
  <c r="D39" i="2"/>
  <c r="E38" i="2"/>
  <c r="D38" i="2"/>
  <c r="E37" i="2"/>
  <c r="D37" i="2"/>
  <c r="E36" i="2"/>
  <c r="D36" i="2"/>
  <c r="E35" i="2"/>
  <c r="D35" i="2"/>
  <c r="E34" i="2"/>
  <c r="D34" i="2"/>
  <c r="E33" i="2"/>
  <c r="D33" i="2"/>
  <c r="E32" i="2"/>
  <c r="E31" i="2"/>
  <c r="D31" i="2"/>
  <c r="E30" i="2"/>
  <c r="D30" i="2"/>
  <c r="E28" i="2"/>
  <c r="D28" i="2"/>
  <c r="E25" i="2"/>
  <c r="D25" i="2"/>
  <c r="E24" i="2"/>
  <c r="D24" i="2"/>
  <c r="E23" i="2"/>
  <c r="D23" i="2"/>
  <c r="E22" i="2"/>
  <c r="D22" i="2"/>
  <c r="E21" i="2"/>
  <c r="D21" i="2"/>
  <c r="E20" i="2"/>
  <c r="D20" i="2"/>
  <c r="E18" i="2"/>
  <c r="D18" i="2"/>
  <c r="E17" i="2"/>
  <c r="D17" i="2"/>
  <c r="E15" i="2"/>
  <c r="D15" i="2"/>
  <c r="E14" i="2"/>
  <c r="D14" i="2"/>
  <c r="E9" i="2"/>
  <c r="D9" i="2"/>
  <c r="E8" i="2"/>
  <c r="D8" i="2"/>
  <c r="E6" i="2"/>
  <c r="D6" i="2"/>
  <c r="E5" i="2"/>
  <c r="D5" i="2"/>
  <c r="C2" i="2"/>
  <c r="B11" i="5"/>
  <c r="E64" i="2" l="1"/>
  <c r="D64" i="2"/>
  <c r="D10" i="2"/>
  <c r="D26" i="2"/>
  <c r="E26" i="2"/>
  <c r="E47" i="2"/>
  <c r="E53" i="2"/>
  <c r="E10" i="2"/>
  <c r="D53" i="2"/>
  <c r="D47" i="2"/>
  <c r="D55" i="2" l="1"/>
  <c r="D58" i="2" s="1"/>
  <c r="D65" i="2" s="1"/>
  <c r="E55" i="2"/>
  <c r="E58" i="2" s="1"/>
  <c r="E65" i="2" s="1"/>
  <c r="E66" i="2" s="1"/>
  <c r="D66" i="2" l="1"/>
  <c r="C36" i="5"/>
  <c r="O70" i="3" l="1"/>
  <c r="N70" i="3"/>
  <c r="M70" i="3"/>
  <c r="L70" i="3"/>
  <c r="K70" i="3"/>
  <c r="J70" i="3"/>
  <c r="I70" i="3"/>
  <c r="H70" i="3"/>
  <c r="G70" i="3"/>
  <c r="P63" i="9"/>
  <c r="O63" i="9"/>
  <c r="N63" i="9"/>
  <c r="M63" i="9"/>
  <c r="L63" i="9"/>
  <c r="K63" i="9"/>
  <c r="J63" i="9"/>
  <c r="I63" i="9"/>
  <c r="H63" i="9"/>
  <c r="F70" i="3"/>
  <c r="G63" i="9"/>
  <c r="B4" i="1" l="1"/>
  <c r="P24" i="9" l="1"/>
  <c r="P23" i="9"/>
  <c r="P22" i="9"/>
  <c r="P21" i="9"/>
  <c r="P20" i="9"/>
  <c r="P19" i="9"/>
  <c r="L67" i="2" l="1"/>
  <c r="Q67" i="2"/>
  <c r="C11" i="5"/>
  <c r="D11" i="5" s="1"/>
  <c r="E11" i="5" s="1"/>
  <c r="F11" i="5" s="1"/>
  <c r="G11" i="5" s="1"/>
  <c r="H11" i="5" s="1"/>
  <c r="I11" i="5" s="1"/>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AF11" i="5" s="1"/>
  <c r="B50" i="4"/>
  <c r="B56" i="4"/>
  <c r="C46" i="4"/>
  <c r="C47" i="4"/>
  <c r="C49" i="4"/>
  <c r="C45" i="4"/>
  <c r="C37" i="4"/>
  <c r="C38" i="4"/>
  <c r="C33" i="4"/>
  <c r="C36" i="4"/>
  <c r="C40" i="4"/>
  <c r="C34" i="4"/>
  <c r="B21" i="4"/>
  <c r="C21" i="4" s="1"/>
  <c r="B17" i="4"/>
  <c r="C17" i="4" s="1"/>
  <c r="C9" i="4"/>
  <c r="C56" i="4" l="1"/>
  <c r="R55" i="2"/>
  <c r="S55" i="2" s="1"/>
  <c r="R12" i="2"/>
  <c r="S12" i="2" s="1"/>
  <c r="R13" i="2"/>
  <c r="S13" i="2" s="1"/>
  <c r="C50" i="4"/>
  <c r="C63" i="8"/>
  <c r="C57" i="8"/>
  <c r="C46" i="8"/>
  <c r="B24" i="6"/>
  <c r="B23" i="6"/>
  <c r="A21" i="6"/>
  <c r="C31" i="6"/>
  <c r="D31" i="6" s="1"/>
  <c r="E31" i="6" s="1"/>
  <c r="F31" i="6" s="1"/>
  <c r="G31" i="6" s="1"/>
  <c r="H31" i="6" s="1"/>
  <c r="I31" i="6" s="1"/>
  <c r="J31" i="6" s="1"/>
  <c r="K31" i="6" s="1"/>
  <c r="L31" i="6" s="1"/>
  <c r="M31" i="6" s="1"/>
  <c r="N31" i="6" s="1"/>
  <c r="O31" i="6" s="1"/>
  <c r="P31" i="6" s="1"/>
  <c r="Q31" i="6" s="1"/>
  <c r="R31" i="6" s="1"/>
  <c r="S31" i="6" s="1"/>
  <c r="T31" i="6" s="1"/>
  <c r="U31" i="6" s="1"/>
  <c r="V31" i="6" s="1"/>
  <c r="W31" i="6" s="1"/>
  <c r="X31" i="6" s="1"/>
  <c r="Y31" i="6" s="1"/>
  <c r="Z31" i="6" s="1"/>
  <c r="AA31" i="6" s="1"/>
  <c r="AB31" i="6" s="1"/>
  <c r="AC31" i="6" s="1"/>
  <c r="AD31" i="6" s="1"/>
  <c r="AE31" i="6" s="1"/>
  <c r="C71" i="5"/>
  <c r="B71" i="5"/>
  <c r="D71" i="5"/>
  <c r="E71" i="5"/>
  <c r="C70" i="2"/>
  <c r="C37" i="5"/>
  <c r="C6" i="5"/>
  <c r="D6" i="5" s="1"/>
  <c r="E6" i="5" s="1"/>
  <c r="F6" i="5" s="1"/>
  <c r="G6" i="5" s="1"/>
  <c r="H6" i="5" s="1"/>
  <c r="I6" i="5" s="1"/>
  <c r="J6" i="5" s="1"/>
  <c r="K6" i="5" s="1"/>
  <c r="L6" i="5" s="1"/>
  <c r="M6" i="5" s="1"/>
  <c r="N6" i="5" s="1"/>
  <c r="O6" i="5" s="1"/>
  <c r="P6" i="5" s="1"/>
  <c r="Q6" i="5" s="1"/>
  <c r="R6" i="5" s="1"/>
  <c r="S6" i="5" s="1"/>
  <c r="T6" i="5" s="1"/>
  <c r="U6" i="5" s="1"/>
  <c r="V6" i="5" s="1"/>
  <c r="W6" i="5" s="1"/>
  <c r="X6" i="5" s="1"/>
  <c r="Y6" i="5" s="1"/>
  <c r="Z6" i="5" s="1"/>
  <c r="AA6" i="5" s="1"/>
  <c r="AB6" i="5" s="1"/>
  <c r="AC6" i="5" s="1"/>
  <c r="AD6" i="5" s="1"/>
  <c r="AE6" i="5" s="1"/>
  <c r="AF6" i="5" s="1"/>
  <c r="B7" i="6"/>
  <c r="B40" i="6"/>
  <c r="B48" i="6" s="1"/>
  <c r="B41" i="6"/>
  <c r="B42" i="6"/>
  <c r="B50" i="6" s="1"/>
  <c r="B8" i="6"/>
  <c r="C47" i="6"/>
  <c r="D47" i="6" s="1"/>
  <c r="E47" i="6" s="1"/>
  <c r="F47" i="6" s="1"/>
  <c r="G47" i="6" s="1"/>
  <c r="H47" i="6" s="1"/>
  <c r="I47" i="6" s="1"/>
  <c r="J47" i="6" s="1"/>
  <c r="K47" i="6" s="1"/>
  <c r="L47" i="6" s="1"/>
  <c r="M47" i="6" s="1"/>
  <c r="N47" i="6" s="1"/>
  <c r="C14" i="6"/>
  <c r="D14" i="6" s="1"/>
  <c r="B56" i="6"/>
  <c r="B64" i="6" s="1"/>
  <c r="B57" i="6"/>
  <c r="B58" i="6"/>
  <c r="A54" i="6"/>
  <c r="A38" i="6"/>
  <c r="A3" i="6"/>
  <c r="C63" i="6"/>
  <c r="D63" i="6" s="1"/>
  <c r="E63" i="6" s="1"/>
  <c r="F63" i="6" s="1"/>
  <c r="G63" i="6" s="1"/>
  <c r="H63" i="6" s="1"/>
  <c r="I63" i="6" s="1"/>
  <c r="J63" i="6" s="1"/>
  <c r="K63" i="6" s="1"/>
  <c r="L63" i="6" s="1"/>
  <c r="M63" i="6" s="1"/>
  <c r="N63" i="6" s="1"/>
  <c r="O63" i="6" s="1"/>
  <c r="P63" i="6" s="1"/>
  <c r="Q63" i="6" s="1"/>
  <c r="R63" i="6" s="1"/>
  <c r="S63" i="6" s="1"/>
  <c r="T63" i="6" s="1"/>
  <c r="U63" i="6" s="1"/>
  <c r="V63" i="6" s="1"/>
  <c r="W63" i="6" s="1"/>
  <c r="X63" i="6" s="1"/>
  <c r="Y63" i="6" s="1"/>
  <c r="Z63" i="6" s="1"/>
  <c r="AA63" i="6" s="1"/>
  <c r="AB63" i="6" s="1"/>
  <c r="AC63" i="6" s="1"/>
  <c r="AD63" i="6" s="1"/>
  <c r="AE63" i="6" s="1"/>
  <c r="B1" i="6"/>
  <c r="B33" i="1"/>
  <c r="B32" i="1"/>
  <c r="A1" i="1"/>
  <c r="A1" i="5" s="1"/>
  <c r="B3" i="1"/>
  <c r="B7" i="1" s="1"/>
  <c r="D21" i="3"/>
  <c r="D11" i="3"/>
  <c r="D2" i="5"/>
  <c r="C1" i="5"/>
  <c r="B73" i="5"/>
  <c r="D65" i="5"/>
  <c r="E65" i="5" s="1"/>
  <c r="F65" i="5" s="1"/>
  <c r="G65" i="5" s="1"/>
  <c r="H65" i="5" s="1"/>
  <c r="I65" i="5" s="1"/>
  <c r="J65" i="5" s="1"/>
  <c r="K65" i="5" s="1"/>
  <c r="L65" i="5" s="1"/>
  <c r="M65" i="5" s="1"/>
  <c r="N65" i="5" s="1"/>
  <c r="O65" i="5" s="1"/>
  <c r="P65" i="5" s="1"/>
  <c r="Q65" i="5" s="1"/>
  <c r="D43" i="5"/>
  <c r="E43" i="5" s="1"/>
  <c r="F43" i="5" s="1"/>
  <c r="G43" i="5" s="1"/>
  <c r="H43" i="5" s="1"/>
  <c r="I43" i="5" s="1"/>
  <c r="J43" i="5" s="1"/>
  <c r="K43" i="5" s="1"/>
  <c r="L43" i="5" s="1"/>
  <c r="M43" i="5" s="1"/>
  <c r="N43" i="5" s="1"/>
  <c r="O43" i="5" s="1"/>
  <c r="P43" i="5" s="1"/>
  <c r="Q43" i="5" s="1"/>
  <c r="AA1" i="5"/>
  <c r="B41" i="4"/>
  <c r="C41" i="4" s="1"/>
  <c r="F73" i="8"/>
  <c r="B3" i="8"/>
  <c r="B4" i="8"/>
  <c r="B5" i="8"/>
  <c r="C5" i="8"/>
  <c r="B6" i="8"/>
  <c r="B7" i="8"/>
  <c r="B8" i="8"/>
  <c r="B9" i="8"/>
  <c r="B10" i="8"/>
  <c r="B11" i="8"/>
  <c r="C11" i="8"/>
  <c r="B12" i="8"/>
  <c r="B13" i="8"/>
  <c r="B14" i="8"/>
  <c r="B15" i="8"/>
  <c r="B16" i="8"/>
  <c r="B17" i="8"/>
  <c r="B19" i="8"/>
  <c r="B20" i="8"/>
  <c r="B21" i="8"/>
  <c r="B22" i="8"/>
  <c r="B23" i="8"/>
  <c r="B24" i="8"/>
  <c r="B25" i="8"/>
  <c r="B26" i="8"/>
  <c r="B27" i="8"/>
  <c r="C27" i="8"/>
  <c r="B29" i="8"/>
  <c r="C29" i="8"/>
  <c r="B30" i="8"/>
  <c r="C30" i="8"/>
  <c r="B31" i="8"/>
  <c r="C31" i="8"/>
  <c r="B32" i="8"/>
  <c r="C32" i="8"/>
  <c r="B33" i="8"/>
  <c r="C33" i="8"/>
  <c r="B34" i="8"/>
  <c r="C34" i="8"/>
  <c r="B35" i="8"/>
  <c r="C35" i="8"/>
  <c r="B36" i="8"/>
  <c r="C36" i="8"/>
  <c r="C37" i="8"/>
  <c r="B38" i="8"/>
  <c r="C38" i="8"/>
  <c r="B39" i="8"/>
  <c r="C39" i="8"/>
  <c r="B40" i="8"/>
  <c r="C40" i="8"/>
  <c r="B41" i="8"/>
  <c r="C41" i="8"/>
  <c r="B42" i="8"/>
  <c r="C42" i="8"/>
  <c r="B43" i="8"/>
  <c r="C43" i="8"/>
  <c r="B44" i="8"/>
  <c r="C44" i="8"/>
  <c r="B45" i="8"/>
  <c r="C45" i="8"/>
  <c r="B47" i="8"/>
  <c r="B48" i="8"/>
  <c r="C48" i="8"/>
  <c r="B49" i="8"/>
  <c r="C49" i="8"/>
  <c r="B50" i="8"/>
  <c r="C50" i="8"/>
  <c r="B51" i="8"/>
  <c r="C51" i="8"/>
  <c r="B53" i="8"/>
  <c r="B54" i="8"/>
  <c r="C54" i="8"/>
  <c r="B55" i="8"/>
  <c r="C55" i="8"/>
  <c r="B56" i="8"/>
  <c r="C56" i="8"/>
  <c r="B58" i="8"/>
  <c r="B59" i="8"/>
  <c r="C59" i="8"/>
  <c r="B60" i="8"/>
  <c r="C60" i="8"/>
  <c r="B61" i="8"/>
  <c r="C61" i="8"/>
  <c r="B62" i="8"/>
  <c r="C62" i="8"/>
  <c r="B64" i="8"/>
  <c r="C2" i="8"/>
  <c r="B1" i="2"/>
  <c r="B1" i="8" s="1"/>
  <c r="C48" i="4"/>
  <c r="C29" i="4"/>
  <c r="C25" i="4"/>
  <c r="C53" i="4"/>
  <c r="C54" i="4"/>
  <c r="B1" i="4"/>
  <c r="C55" i="4"/>
  <c r="C58" i="4"/>
  <c r="C35" i="4"/>
  <c r="C26" i="4"/>
  <c r="C28" i="4"/>
  <c r="C24" i="4"/>
  <c r="C20" i="4"/>
  <c r="E72" i="7"/>
  <c r="F72" i="7" s="1"/>
  <c r="B22" i="7"/>
  <c r="A1" i="7"/>
  <c r="D67" i="7"/>
  <c r="T67" i="7" s="1"/>
  <c r="D66" i="7"/>
  <c r="T66" i="7" s="1"/>
  <c r="D65" i="7"/>
  <c r="T65" i="7" s="1"/>
  <c r="D63" i="7"/>
  <c r="T63" i="7" s="1"/>
  <c r="D62" i="7"/>
  <c r="T62" i="7" s="1"/>
  <c r="D61" i="7"/>
  <c r="T61" i="7" s="1"/>
  <c r="D59" i="7"/>
  <c r="T59" i="7" s="1"/>
  <c r="D58" i="7"/>
  <c r="T58" i="7" s="1"/>
  <c r="D57" i="7"/>
  <c r="T57" i="7" s="1"/>
  <c r="D56" i="7"/>
  <c r="T56" i="7" s="1"/>
  <c r="D54" i="7"/>
  <c r="T54" i="7" s="1"/>
  <c r="D53" i="7"/>
  <c r="T53" i="7" s="1"/>
  <c r="D52" i="7"/>
  <c r="T52" i="7" s="1"/>
  <c r="D51" i="7"/>
  <c r="T51" i="7" s="1"/>
  <c r="D50" i="7"/>
  <c r="T50" i="7" s="1"/>
  <c r="D49" i="7"/>
  <c r="T49" i="7" s="1"/>
  <c r="D48" i="7"/>
  <c r="T48" i="7" s="1"/>
  <c r="D47" i="7"/>
  <c r="T47" i="7" s="1"/>
  <c r="D46" i="7"/>
  <c r="T46" i="7" s="1"/>
  <c r="D45" i="7"/>
  <c r="T45" i="7" s="1"/>
  <c r="D44" i="7"/>
  <c r="T44" i="7" s="1"/>
  <c r="D43" i="7"/>
  <c r="T43" i="7" s="1"/>
  <c r="D42" i="7"/>
  <c r="T42" i="7" s="1"/>
  <c r="D41" i="7"/>
  <c r="T41" i="7" s="1"/>
  <c r="D40" i="7"/>
  <c r="T40" i="7" s="1"/>
  <c r="D39" i="7"/>
  <c r="T39" i="7" s="1"/>
  <c r="D38" i="7"/>
  <c r="T38" i="7" s="1"/>
  <c r="D37" i="7"/>
  <c r="T37" i="7" s="1"/>
  <c r="D17" i="7"/>
  <c r="T17" i="7" s="1"/>
  <c r="B55" i="7"/>
  <c r="B68" i="7"/>
  <c r="D68" i="7"/>
  <c r="T68" i="7" s="1"/>
  <c r="B61" i="7"/>
  <c r="B62" i="7"/>
  <c r="B63" i="7"/>
  <c r="B65" i="7"/>
  <c r="B66" i="7"/>
  <c r="B67" i="7"/>
  <c r="B44" i="7"/>
  <c r="B45" i="7"/>
  <c r="B46" i="7"/>
  <c r="B47" i="7"/>
  <c r="B48" i="7"/>
  <c r="B49" i="7"/>
  <c r="B50" i="7"/>
  <c r="B51" i="7"/>
  <c r="B52" i="7"/>
  <c r="B53" i="7"/>
  <c r="B54" i="7"/>
  <c r="B56" i="7"/>
  <c r="B57" i="7"/>
  <c r="B58" i="7"/>
  <c r="B59" i="7"/>
  <c r="B60" i="7"/>
  <c r="B37" i="7"/>
  <c r="B38" i="7"/>
  <c r="B39" i="7"/>
  <c r="B40" i="7"/>
  <c r="B41" i="7"/>
  <c r="B42" i="7"/>
  <c r="B43" i="7"/>
  <c r="B18" i="7"/>
  <c r="D18" i="7"/>
  <c r="T18" i="7" s="1"/>
  <c r="B19" i="7"/>
  <c r="D19" i="7"/>
  <c r="T19" i="7" s="1"/>
  <c r="B20" i="7"/>
  <c r="D20" i="7"/>
  <c r="T20" i="7" s="1"/>
  <c r="B21" i="7"/>
  <c r="D21" i="7"/>
  <c r="T21" i="7" s="1"/>
  <c r="B23" i="7"/>
  <c r="D23" i="7"/>
  <c r="T23" i="7" s="1"/>
  <c r="B24" i="7"/>
  <c r="D24" i="7"/>
  <c r="T24" i="7" s="1"/>
  <c r="B25" i="7"/>
  <c r="D25" i="7"/>
  <c r="T25" i="7" s="1"/>
  <c r="B26" i="7"/>
  <c r="D26" i="7"/>
  <c r="T26" i="7" s="1"/>
  <c r="B27" i="7"/>
  <c r="D27" i="7"/>
  <c r="T27" i="7" s="1"/>
  <c r="B28" i="7"/>
  <c r="D28" i="7"/>
  <c r="B29" i="7"/>
  <c r="D29" i="7"/>
  <c r="T29" i="7" s="1"/>
  <c r="B30" i="7"/>
  <c r="D30" i="7"/>
  <c r="T30" i="7" s="1"/>
  <c r="B31" i="7"/>
  <c r="D31" i="7"/>
  <c r="T31" i="7" s="1"/>
  <c r="B32" i="7"/>
  <c r="D32" i="7"/>
  <c r="T32" i="7" s="1"/>
  <c r="B33" i="7"/>
  <c r="D33" i="7"/>
  <c r="T33" i="7" s="1"/>
  <c r="B34" i="7"/>
  <c r="D34" i="7"/>
  <c r="T34" i="7" s="1"/>
  <c r="B35" i="7"/>
  <c r="D35" i="7"/>
  <c r="T35" i="7" s="1"/>
  <c r="B36" i="7"/>
  <c r="B17" i="7"/>
  <c r="P74" i="7"/>
  <c r="B1" i="7"/>
  <c r="G70" i="7"/>
  <c r="H70" i="7"/>
  <c r="I70" i="7"/>
  <c r="J70" i="7"/>
  <c r="K70" i="7"/>
  <c r="L70" i="7"/>
  <c r="M70" i="7"/>
  <c r="N70" i="7"/>
  <c r="O70" i="7"/>
  <c r="P70" i="7"/>
  <c r="Q70" i="7"/>
  <c r="R70" i="7"/>
  <c r="S70" i="7"/>
  <c r="S13" i="7"/>
  <c r="E13" i="7"/>
  <c r="T8" i="7"/>
  <c r="R13" i="7"/>
  <c r="Q13" i="7"/>
  <c r="P13" i="7"/>
  <c r="O13" i="7"/>
  <c r="N13" i="7"/>
  <c r="M13" i="7"/>
  <c r="L13" i="7"/>
  <c r="K13" i="7"/>
  <c r="J13" i="7"/>
  <c r="I13" i="7"/>
  <c r="H13" i="7"/>
  <c r="G13" i="7"/>
  <c r="B1" i="3"/>
  <c r="E1" i="9"/>
  <c r="J67" i="2"/>
  <c r="K67" i="2"/>
  <c r="R5" i="2"/>
  <c r="R6" i="2"/>
  <c r="S6" i="2" s="1"/>
  <c r="R7" i="2"/>
  <c r="S7" i="2" s="1"/>
  <c r="R8" i="2"/>
  <c r="S8" i="2" s="1"/>
  <c r="R9" i="2"/>
  <c r="S9" i="2" s="1"/>
  <c r="R14" i="2"/>
  <c r="S14" i="2" s="1"/>
  <c r="R15" i="2"/>
  <c r="S15" i="2" s="1"/>
  <c r="R16" i="2"/>
  <c r="S16" i="2" s="1"/>
  <c r="R17" i="2"/>
  <c r="S17" i="2" s="1"/>
  <c r="R18" i="2"/>
  <c r="S18" i="2" s="1"/>
  <c r="R20" i="2"/>
  <c r="S20" i="2" s="1"/>
  <c r="R21" i="2"/>
  <c r="S21" i="2" s="1"/>
  <c r="R22" i="2"/>
  <c r="S22" i="2" s="1"/>
  <c r="R23" i="2"/>
  <c r="S23" i="2" s="1"/>
  <c r="R24" i="2"/>
  <c r="S24" i="2" s="1"/>
  <c r="R25" i="2"/>
  <c r="S25" i="2" s="1"/>
  <c r="R28" i="2"/>
  <c r="S28" i="2" s="1"/>
  <c r="R30" i="2"/>
  <c r="S30" i="2" s="1"/>
  <c r="R31" i="2"/>
  <c r="S31" i="2" s="1"/>
  <c r="R32" i="2"/>
  <c r="S32" i="2" s="1"/>
  <c r="R33" i="2"/>
  <c r="S33" i="2" s="1"/>
  <c r="R34" i="2"/>
  <c r="S34" i="2" s="1"/>
  <c r="R35" i="2"/>
  <c r="S35" i="2" s="1"/>
  <c r="R36" i="2"/>
  <c r="S36" i="2" s="1"/>
  <c r="R37" i="2"/>
  <c r="S37" i="2" s="1"/>
  <c r="R38" i="2"/>
  <c r="S38" i="2" s="1"/>
  <c r="R39" i="2"/>
  <c r="S39" i="2" s="1"/>
  <c r="R40" i="2"/>
  <c r="S40" i="2" s="1"/>
  <c r="R41" i="2"/>
  <c r="S41" i="2" s="1"/>
  <c r="R42" i="2"/>
  <c r="S42" i="2" s="1"/>
  <c r="R43" i="2"/>
  <c r="S43" i="2" s="1"/>
  <c r="R44" i="2"/>
  <c r="S44" i="2" s="1"/>
  <c r="R45" i="2"/>
  <c r="S45" i="2" s="1"/>
  <c r="R46" i="2"/>
  <c r="S46" i="2" s="1"/>
  <c r="R49" i="2"/>
  <c r="S49" i="2" s="1"/>
  <c r="R50" i="2"/>
  <c r="S50" i="2" s="1"/>
  <c r="R51" i="2"/>
  <c r="S51" i="2" s="1"/>
  <c r="R52" i="2"/>
  <c r="S52" i="2" s="1"/>
  <c r="R56" i="2"/>
  <c r="S56" i="2" s="1"/>
  <c r="R57" i="2"/>
  <c r="S57" i="2" s="1"/>
  <c r="R60" i="2"/>
  <c r="S60" i="2" s="1"/>
  <c r="R61" i="2"/>
  <c r="S61" i="2" s="1"/>
  <c r="R62" i="2"/>
  <c r="S62" i="2" s="1"/>
  <c r="E14" i="6"/>
  <c r="F14" i="6" s="1"/>
  <c r="G14" i="6" s="1"/>
  <c r="H14" i="6" s="1"/>
  <c r="I14" i="6" s="1"/>
  <c r="J14" i="6" s="1"/>
  <c r="K14" i="6" s="1"/>
  <c r="L14" i="6" s="1"/>
  <c r="M14" i="6" s="1"/>
  <c r="N14" i="6" s="1"/>
  <c r="O14" i="6" s="1"/>
  <c r="P14" i="6" s="1"/>
  <c r="Q14" i="6" s="1"/>
  <c r="D25" i="3" l="1"/>
  <c r="B51" i="6"/>
  <c r="D34" i="4"/>
  <c r="F52" i="2"/>
  <c r="F41" i="2"/>
  <c r="F33" i="2"/>
  <c r="F24" i="2"/>
  <c r="F16" i="2"/>
  <c r="F7" i="2"/>
  <c r="F51" i="2"/>
  <c r="F32" i="2"/>
  <c r="F23" i="2"/>
  <c r="F6" i="2"/>
  <c r="F62" i="2"/>
  <c r="F50" i="2"/>
  <c r="F39" i="2"/>
  <c r="F31" i="2"/>
  <c r="F14" i="2"/>
  <c r="F61" i="2"/>
  <c r="F38" i="2"/>
  <c r="F21" i="2"/>
  <c r="F60" i="2"/>
  <c r="F29" i="2"/>
  <c r="F20" i="2"/>
  <c r="F57" i="2"/>
  <c r="F28" i="2"/>
  <c r="F10" i="2"/>
  <c r="F56" i="2"/>
  <c r="F43" i="2"/>
  <c r="F35" i="2"/>
  <c r="F26" i="2"/>
  <c r="F18" i="2"/>
  <c r="F9" i="2"/>
  <c r="F55" i="2"/>
  <c r="F42" i="2"/>
  <c r="F34" i="2"/>
  <c r="F25" i="2"/>
  <c r="F17" i="2"/>
  <c r="F8" i="2"/>
  <c r="F63" i="2"/>
  <c r="F40" i="2"/>
  <c r="F15" i="2"/>
  <c r="F22" i="2"/>
  <c r="F5" i="2"/>
  <c r="F46" i="2"/>
  <c r="F30" i="2"/>
  <c r="F13" i="2"/>
  <c r="F45" i="2"/>
  <c r="F37" i="2"/>
  <c r="F12" i="2"/>
  <c r="F44" i="2"/>
  <c r="F36" i="2"/>
  <c r="F19" i="2"/>
  <c r="F49" i="2"/>
  <c r="F65" i="2"/>
  <c r="F66" i="2"/>
  <c r="G35" i="8"/>
  <c r="F35" i="8"/>
  <c r="E35" i="8"/>
  <c r="F31" i="8"/>
  <c r="E31" i="8"/>
  <c r="G31" i="8"/>
  <c r="G54" i="8"/>
  <c r="F54" i="8"/>
  <c r="E54" i="8"/>
  <c r="F39" i="8"/>
  <c r="E39" i="8"/>
  <c r="G39" i="8"/>
  <c r="G30" i="8"/>
  <c r="F30" i="8"/>
  <c r="E30" i="8"/>
  <c r="G38" i="8"/>
  <c r="F38" i="8"/>
  <c r="E38" i="8"/>
  <c r="G41" i="8"/>
  <c r="F41" i="8"/>
  <c r="F37" i="8"/>
  <c r="G37" i="8"/>
  <c r="E37" i="8"/>
  <c r="D5" i="8"/>
  <c r="D65" i="8" s="1"/>
  <c r="D69" i="8" s="1"/>
  <c r="G5" i="8"/>
  <c r="F5" i="8"/>
  <c r="G36" i="8"/>
  <c r="F36" i="8"/>
  <c r="E36" i="8"/>
  <c r="G32" i="8"/>
  <c r="F32" i="8"/>
  <c r="E32" i="8"/>
  <c r="G27" i="8"/>
  <c r="F27" i="8"/>
  <c r="E27" i="8"/>
  <c r="F11" i="8"/>
  <c r="G11" i="8"/>
  <c r="E11" i="8"/>
  <c r="E34" i="8"/>
  <c r="G34" i="8"/>
  <c r="F34" i="8"/>
  <c r="G42" i="8"/>
  <c r="F42" i="8"/>
  <c r="E42" i="8"/>
  <c r="G33" i="8"/>
  <c r="F33" i="8"/>
  <c r="E33" i="8"/>
  <c r="F29" i="8"/>
  <c r="G29" i="8"/>
  <c r="E29" i="8"/>
  <c r="G56" i="8"/>
  <c r="F56" i="8"/>
  <c r="E56" i="8"/>
  <c r="E45" i="8"/>
  <c r="G45" i="8"/>
  <c r="F45" i="8"/>
  <c r="E55" i="8"/>
  <c r="F55" i="8"/>
  <c r="G55" i="8"/>
  <c r="F44" i="8"/>
  <c r="E44" i="8"/>
  <c r="G44" i="8"/>
  <c r="B52" i="6"/>
  <c r="B60" i="4"/>
  <c r="D33" i="4"/>
  <c r="D40" i="4"/>
  <c r="D50" i="4"/>
  <c r="D28" i="4"/>
  <c r="D32" i="4"/>
  <c r="D44" i="4"/>
  <c r="D26" i="4"/>
  <c r="D27" i="4"/>
  <c r="D5" i="4"/>
  <c r="D39" i="4"/>
  <c r="D36" i="4"/>
  <c r="D38" i="4"/>
  <c r="S5" i="2"/>
  <c r="B32" i="6"/>
  <c r="B35" i="6" s="1"/>
  <c r="B15" i="6"/>
  <c r="B9" i="6"/>
  <c r="B10" i="6" s="1"/>
  <c r="D48" i="1"/>
  <c r="D54" i="1" s="1"/>
  <c r="F73" i="7"/>
  <c r="E2" i="5"/>
  <c r="D36" i="5"/>
  <c r="C52" i="8"/>
  <c r="J50" i="6"/>
  <c r="E50" i="6"/>
  <c r="G50" i="6"/>
  <c r="C25" i="8"/>
  <c r="C9" i="8"/>
  <c r="K50" i="6"/>
  <c r="D50" i="6"/>
  <c r="H50" i="6"/>
  <c r="L50" i="6"/>
  <c r="I50" i="6"/>
  <c r="C50" i="6"/>
  <c r="F50" i="6"/>
  <c r="I67" i="2"/>
  <c r="B5" i="1"/>
  <c r="R14" i="6"/>
  <c r="S14" i="6" s="1"/>
  <c r="M50" i="6"/>
  <c r="O47" i="6"/>
  <c r="N50" i="6"/>
  <c r="B67" i="6"/>
  <c r="T28" i="7"/>
  <c r="D70" i="7"/>
  <c r="T70" i="7" s="1"/>
  <c r="G73" i="7"/>
  <c r="G72" i="7"/>
  <c r="B49" i="6"/>
  <c r="C73" i="5"/>
  <c r="C38" i="5"/>
  <c r="C45" i="5"/>
  <c r="A1" i="2"/>
  <c r="A1" i="4"/>
  <c r="D73" i="5"/>
  <c r="A1" i="9"/>
  <c r="A1" i="3"/>
  <c r="A1" i="6"/>
  <c r="A1" i="8"/>
  <c r="E73" i="5"/>
  <c r="B34" i="1"/>
  <c r="B67" i="4" l="1"/>
  <c r="C10" i="5"/>
  <c r="F65" i="8"/>
  <c r="B33" i="6"/>
  <c r="C32" i="6" s="1"/>
  <c r="C35" i="6" s="1"/>
  <c r="C36" i="6" s="1"/>
  <c r="B16" i="6"/>
  <c r="B17" i="6" s="1"/>
  <c r="M16" i="6"/>
  <c r="N15" i="6" s="1"/>
  <c r="N17" i="6" s="1"/>
  <c r="F2" i="5"/>
  <c r="E36" i="5"/>
  <c r="D21" i="4"/>
  <c r="D58" i="4"/>
  <c r="D41" i="4"/>
  <c r="D54" i="4"/>
  <c r="D16" i="4"/>
  <c r="D25" i="4"/>
  <c r="D47" i="4"/>
  <c r="D46" i="4"/>
  <c r="D8" i="4"/>
  <c r="D11" i="4"/>
  <c r="D24" i="4"/>
  <c r="D35" i="4"/>
  <c r="D49" i="4"/>
  <c r="D10" i="4"/>
  <c r="D20" i="4"/>
  <c r="D56" i="4"/>
  <c r="G65" i="8"/>
  <c r="G69" i="8" s="1"/>
  <c r="E65" i="8"/>
  <c r="C50" i="5"/>
  <c r="B36" i="6"/>
  <c r="P16" i="6"/>
  <c r="Q15" i="6" s="1"/>
  <c r="Q17" i="6" s="1"/>
  <c r="Q16" i="6"/>
  <c r="R15" i="6" s="1"/>
  <c r="R17" i="6" s="1"/>
  <c r="O16" i="6"/>
  <c r="P15" i="6" s="1"/>
  <c r="P17" i="6" s="1"/>
  <c r="C16" i="6"/>
  <c r="D15" i="6" s="1"/>
  <c r="D17" i="6" s="1"/>
  <c r="K16" i="6"/>
  <c r="L15" i="6" s="1"/>
  <c r="L17" i="6" s="1"/>
  <c r="G16" i="6"/>
  <c r="H15" i="6" s="1"/>
  <c r="H17" i="6" s="1"/>
  <c r="B68" i="6"/>
  <c r="D14" i="4"/>
  <c r="D15" i="4"/>
  <c r="D9" i="4"/>
  <c r="D37" i="4"/>
  <c r="D48" i="4"/>
  <c r="D55" i="4"/>
  <c r="D17" i="4"/>
  <c r="C48" i="6"/>
  <c r="H72" i="7"/>
  <c r="H73" i="7"/>
  <c r="F16" i="6"/>
  <c r="G15" i="6" s="1"/>
  <c r="G17" i="6" s="1"/>
  <c r="N16" i="6"/>
  <c r="O15" i="6" s="1"/>
  <c r="O17" i="6" s="1"/>
  <c r="E16" i="6"/>
  <c r="F15" i="6" s="1"/>
  <c r="F17" i="6" s="1"/>
  <c r="I16" i="6"/>
  <c r="J15" i="6" s="1"/>
  <c r="J17" i="6" s="1"/>
  <c r="L16" i="6"/>
  <c r="M15" i="6" s="1"/>
  <c r="M17" i="6" s="1"/>
  <c r="D16" i="6"/>
  <c r="E15" i="6" s="1"/>
  <c r="E17" i="6" s="1"/>
  <c r="D7" i="4"/>
  <c r="D12" i="4"/>
  <c r="D45" i="4"/>
  <c r="D13" i="4"/>
  <c r="D6" i="4"/>
  <c r="D53" i="4"/>
  <c r="D29" i="4"/>
  <c r="S16" i="6"/>
  <c r="T15" i="6" s="1"/>
  <c r="J16" i="6"/>
  <c r="K15" i="6" s="1"/>
  <c r="K17" i="6" s="1"/>
  <c r="R16" i="6"/>
  <c r="S15" i="6" s="1"/>
  <c r="S17" i="6" s="1"/>
  <c r="H16" i="6"/>
  <c r="I15" i="6" s="1"/>
  <c r="I17" i="6" s="1"/>
  <c r="B65" i="6"/>
  <c r="C64" i="6" s="1"/>
  <c r="O50" i="6"/>
  <c r="P47" i="6"/>
  <c r="T14" i="6"/>
  <c r="C60" i="4"/>
  <c r="D60" i="4" s="1"/>
  <c r="C39" i="5"/>
  <c r="C41" i="5" s="1"/>
  <c r="D38" i="5"/>
  <c r="D45" i="5"/>
  <c r="B74" i="5"/>
  <c r="C64" i="8"/>
  <c r="F60" i="4" l="1"/>
  <c r="C55" i="5"/>
  <c r="D55" i="5"/>
  <c r="E55" i="5"/>
  <c r="F55" i="5"/>
  <c r="G55" i="5"/>
  <c r="D10" i="5"/>
  <c r="E10" i="5" s="1"/>
  <c r="F10" i="5" s="1"/>
  <c r="F12" i="5" s="1"/>
  <c r="C12" i="5"/>
  <c r="B35" i="1"/>
  <c r="B37" i="1" s="1"/>
  <c r="C17" i="1"/>
  <c r="C18" i="1"/>
  <c r="C24" i="1"/>
  <c r="C26" i="1"/>
  <c r="C27" i="1"/>
  <c r="C28" i="1"/>
  <c r="G2" i="5"/>
  <c r="G50" i="5" s="1"/>
  <c r="F36" i="5"/>
  <c r="C19" i="1"/>
  <c r="C25" i="1"/>
  <c r="C22" i="1"/>
  <c r="E50" i="5"/>
  <c r="F50" i="5"/>
  <c r="C65" i="8"/>
  <c r="D50" i="5"/>
  <c r="F68" i="8"/>
  <c r="F72" i="8" s="1"/>
  <c r="E68" i="8"/>
  <c r="E69" i="8" s="1"/>
  <c r="E70" i="8" s="1"/>
  <c r="C15" i="6"/>
  <c r="C17" i="6" s="1"/>
  <c r="C71" i="2"/>
  <c r="C23" i="1"/>
  <c r="C33" i="6"/>
  <c r="D32" i="6" s="1"/>
  <c r="D35" i="6" s="1"/>
  <c r="D36" i="6" s="1"/>
  <c r="C71" i="8"/>
  <c r="S18" i="6"/>
  <c r="B6" i="1"/>
  <c r="C20" i="1"/>
  <c r="C21" i="1"/>
  <c r="C5" i="5"/>
  <c r="B18" i="6"/>
  <c r="B73" i="6" s="1"/>
  <c r="C47" i="5" s="1"/>
  <c r="I18" i="6"/>
  <c r="H18" i="6"/>
  <c r="K18" i="6"/>
  <c r="R18" i="6"/>
  <c r="Q18" i="6"/>
  <c r="D18" i="6"/>
  <c r="G18" i="6"/>
  <c r="M18" i="6"/>
  <c r="P18" i="6"/>
  <c r="J18" i="6"/>
  <c r="N18" i="6"/>
  <c r="O18" i="6"/>
  <c r="E18" i="6"/>
  <c r="L18" i="6"/>
  <c r="F18" i="6"/>
  <c r="P50" i="6"/>
  <c r="Q47" i="6"/>
  <c r="I72" i="7"/>
  <c r="I73" i="7"/>
  <c r="C67" i="6"/>
  <c r="C65" i="6" s="1"/>
  <c r="D64" i="6" s="1"/>
  <c r="C49" i="6"/>
  <c r="C51" i="6"/>
  <c r="C52" i="6" s="1"/>
  <c r="U14" i="6"/>
  <c r="T17" i="6"/>
  <c r="T16" i="6"/>
  <c r="U15" i="6" s="1"/>
  <c r="T18" i="6"/>
  <c r="B78" i="6"/>
  <c r="B79" i="6" s="1"/>
  <c r="E38" i="5"/>
  <c r="E45" i="5"/>
  <c r="E12" i="5" l="1"/>
  <c r="D12" i="5"/>
  <c r="G10" i="5"/>
  <c r="H10" i="5" s="1"/>
  <c r="I10" i="5" s="1"/>
  <c r="D5" i="5"/>
  <c r="E5" i="5" s="1"/>
  <c r="F5" i="5" s="1"/>
  <c r="D37" i="5"/>
  <c r="D39" i="5" s="1"/>
  <c r="D41" i="5" s="1"/>
  <c r="E37" i="5" s="1"/>
  <c r="E39" i="5" s="1"/>
  <c r="E41" i="5" s="1"/>
  <c r="F37" i="5" s="1"/>
  <c r="D71" i="8"/>
  <c r="D72" i="8" s="1"/>
  <c r="D74" i="8" s="1"/>
  <c r="E71" i="8"/>
  <c r="E72" i="8" s="1"/>
  <c r="E74" i="8" s="1"/>
  <c r="C18" i="6"/>
  <c r="C19" i="6" s="1"/>
  <c r="D16" i="5" s="1"/>
  <c r="C32" i="1"/>
  <c r="C34" i="1"/>
  <c r="C33" i="1"/>
  <c r="C29" i="1"/>
  <c r="J19" i="6"/>
  <c r="K16" i="5" s="1"/>
  <c r="H19" i="6"/>
  <c r="I16" i="5" s="1"/>
  <c r="P19" i="6"/>
  <c r="Q16" i="5" s="1"/>
  <c r="I19" i="6"/>
  <c r="J16" i="5" s="1"/>
  <c r="F19" i="6"/>
  <c r="G16" i="5" s="1"/>
  <c r="M19" i="6"/>
  <c r="N16" i="5" s="1"/>
  <c r="S19" i="6"/>
  <c r="T16" i="5" s="1"/>
  <c r="O19" i="6"/>
  <c r="P16" i="5" s="1"/>
  <c r="K19" i="6"/>
  <c r="L16" i="5" s="1"/>
  <c r="G19" i="6"/>
  <c r="H16" i="5" s="1"/>
  <c r="D19" i="6"/>
  <c r="E16" i="5" s="1"/>
  <c r="R19" i="6"/>
  <c r="S16" i="5" s="1"/>
  <c r="N19" i="6"/>
  <c r="O16" i="5" s="1"/>
  <c r="L19" i="6"/>
  <c r="M16" i="5" s="1"/>
  <c r="E19" i="6"/>
  <c r="F16" i="5" s="1"/>
  <c r="Q19" i="6"/>
  <c r="R16" i="5" s="1"/>
  <c r="H2" i="5"/>
  <c r="G36" i="5"/>
  <c r="F74" i="8"/>
  <c r="B19" i="6"/>
  <c r="C16" i="5" s="1"/>
  <c r="D33" i="6"/>
  <c r="E32" i="6" s="1"/>
  <c r="E35" i="6" s="1"/>
  <c r="E36" i="6" s="1"/>
  <c r="C68" i="6"/>
  <c r="J72" i="7"/>
  <c r="J73" i="7"/>
  <c r="R47" i="6"/>
  <c r="Q50" i="6"/>
  <c r="V14" i="6"/>
  <c r="U17" i="6"/>
  <c r="U16" i="6"/>
  <c r="V15" i="6" s="1"/>
  <c r="U18" i="6"/>
  <c r="D67" i="6"/>
  <c r="D65" i="6" s="1"/>
  <c r="E64" i="6" s="1"/>
  <c r="T19" i="6"/>
  <c r="U16" i="5" s="1"/>
  <c r="C78" i="6"/>
  <c r="C79" i="6" s="1"/>
  <c r="D48" i="6"/>
  <c r="F38" i="5"/>
  <c r="F45" i="5"/>
  <c r="C73" i="6" l="1"/>
  <c r="D47" i="5" s="1"/>
  <c r="B10" i="1"/>
  <c r="C35" i="1"/>
  <c r="I2" i="5"/>
  <c r="H36" i="5"/>
  <c r="H50" i="5"/>
  <c r="E48" i="5"/>
  <c r="C48" i="5"/>
  <c r="H48" i="5"/>
  <c r="F48" i="5"/>
  <c r="G48" i="5"/>
  <c r="D48" i="5"/>
  <c r="E33" i="6"/>
  <c r="F32" i="6" s="1"/>
  <c r="F35" i="6" s="1"/>
  <c r="F36" i="6" s="1"/>
  <c r="D68" i="6"/>
  <c r="W14" i="6"/>
  <c r="V16" i="6"/>
  <c r="W15" i="6" s="1"/>
  <c r="V18" i="6"/>
  <c r="V17" i="6"/>
  <c r="K72" i="7"/>
  <c r="K73" i="7"/>
  <c r="D51" i="6"/>
  <c r="D49" i="6"/>
  <c r="S47" i="6"/>
  <c r="R50" i="6"/>
  <c r="E67" i="6"/>
  <c r="E65" i="6" s="1"/>
  <c r="F64" i="6" s="1"/>
  <c r="U19" i="6"/>
  <c r="V16" i="5" s="1"/>
  <c r="G5" i="5"/>
  <c r="J10" i="5"/>
  <c r="F39" i="5"/>
  <c r="F41" i="5" s="1"/>
  <c r="G37" i="5" s="1"/>
  <c r="G45" i="5"/>
  <c r="G38" i="5"/>
  <c r="G12" i="5"/>
  <c r="D52" i="6" l="1"/>
  <c r="D73" i="6"/>
  <c r="E47" i="5" s="1"/>
  <c r="J2" i="5"/>
  <c r="I36" i="5"/>
  <c r="I50" i="5"/>
  <c r="I48" i="5"/>
  <c r="V19" i="6"/>
  <c r="W16" i="5" s="1"/>
  <c r="D78" i="6"/>
  <c r="D79" i="6" s="1"/>
  <c r="E48" i="6"/>
  <c r="E68" i="6"/>
  <c r="F67" i="6"/>
  <c r="T47" i="6"/>
  <c r="S50" i="6"/>
  <c r="L72" i="7"/>
  <c r="L73" i="7"/>
  <c r="X14" i="6"/>
  <c r="W17" i="6"/>
  <c r="W18" i="6"/>
  <c r="W16" i="6"/>
  <c r="X15" i="6" s="1"/>
  <c r="F33" i="6"/>
  <c r="G32" i="6" s="1"/>
  <c r="H5" i="5"/>
  <c r="G39" i="5"/>
  <c r="G41" i="5" s="1"/>
  <c r="H37" i="5" s="1"/>
  <c r="H38" i="5"/>
  <c r="H45" i="5"/>
  <c r="H12" i="5"/>
  <c r="K10" i="5"/>
  <c r="J36" i="5" l="1"/>
  <c r="J50" i="5"/>
  <c r="K2" i="5"/>
  <c r="J48" i="5"/>
  <c r="G35" i="6"/>
  <c r="G36" i="6" s="1"/>
  <c r="M72" i="7"/>
  <c r="M73" i="7"/>
  <c r="F68" i="6"/>
  <c r="W19" i="6"/>
  <c r="X16" i="5" s="1"/>
  <c r="T50" i="6"/>
  <c r="U47" i="6"/>
  <c r="F65" i="6"/>
  <c r="G64" i="6" s="1"/>
  <c r="E51" i="6"/>
  <c r="E73" i="6" s="1"/>
  <c r="E49" i="6"/>
  <c r="Y14" i="6"/>
  <c r="X17" i="6"/>
  <c r="X16" i="6"/>
  <c r="Y15" i="6" s="1"/>
  <c r="X18" i="6"/>
  <c r="I5" i="5"/>
  <c r="H39" i="5"/>
  <c r="H41" i="5" s="1"/>
  <c r="I37" i="5" s="1"/>
  <c r="L10" i="5"/>
  <c r="I45" i="5"/>
  <c r="I38" i="5"/>
  <c r="I12" i="5"/>
  <c r="K36" i="5" l="1"/>
  <c r="L2" i="5"/>
  <c r="K50" i="5"/>
  <c r="K48" i="5"/>
  <c r="E52" i="6"/>
  <c r="F47" i="5"/>
  <c r="X19" i="6"/>
  <c r="Y16" i="5" s="1"/>
  <c r="G67" i="6"/>
  <c r="G65" i="6" s="1"/>
  <c r="H64" i="6" s="1"/>
  <c r="V47" i="6"/>
  <c r="N72" i="7"/>
  <c r="N73" i="7"/>
  <c r="Z14" i="6"/>
  <c r="Y17" i="6"/>
  <c r="Y16" i="6"/>
  <c r="Z15" i="6" s="1"/>
  <c r="Y18" i="6"/>
  <c r="G33" i="6"/>
  <c r="H32" i="6" s="1"/>
  <c r="F48" i="6"/>
  <c r="E78" i="6"/>
  <c r="E79" i="6" s="1"/>
  <c r="J5" i="5"/>
  <c r="J45" i="5"/>
  <c r="J38" i="5"/>
  <c r="J12" i="5"/>
  <c r="I39" i="5"/>
  <c r="I41" i="5" s="1"/>
  <c r="J37" i="5" s="1"/>
  <c r="M10" i="5"/>
  <c r="L36" i="5" l="1"/>
  <c r="M2" i="5"/>
  <c r="L50" i="5"/>
  <c r="L48" i="5"/>
  <c r="Y19" i="6"/>
  <c r="Z16" i="5" s="1"/>
  <c r="F49" i="6"/>
  <c r="F51" i="6"/>
  <c r="F73" i="6" s="1"/>
  <c r="O73" i="7"/>
  <c r="O72" i="7"/>
  <c r="P72" i="7" s="1"/>
  <c r="H67" i="6"/>
  <c r="H65" i="6" s="1"/>
  <c r="I64" i="6" s="1"/>
  <c r="H35" i="6"/>
  <c r="H36" i="6" s="1"/>
  <c r="AA14" i="6"/>
  <c r="Z18" i="6"/>
  <c r="Z16" i="6"/>
  <c r="AA15" i="6" s="1"/>
  <c r="Z17" i="6"/>
  <c r="W47" i="6"/>
  <c r="V50" i="6"/>
  <c r="G68" i="6"/>
  <c r="K5" i="5"/>
  <c r="N10" i="5"/>
  <c r="K45" i="5"/>
  <c r="K38" i="5"/>
  <c r="K12" i="5"/>
  <c r="J39" i="5"/>
  <c r="J41" i="5" s="1"/>
  <c r="K37" i="5" s="1"/>
  <c r="M36" i="5" l="1"/>
  <c r="M50" i="5"/>
  <c r="N2" i="5"/>
  <c r="M48" i="5"/>
  <c r="Q72" i="7"/>
  <c r="Q74" i="7"/>
  <c r="X47" i="6"/>
  <c r="W50" i="6"/>
  <c r="AB14" i="6"/>
  <c r="AA16" i="6"/>
  <c r="AB15" i="6" s="1"/>
  <c r="AA18" i="6"/>
  <c r="AA17" i="6"/>
  <c r="Z19" i="6"/>
  <c r="AA16" i="5" s="1"/>
  <c r="H33" i="6"/>
  <c r="I32" i="6" s="1"/>
  <c r="H68" i="6"/>
  <c r="F52" i="6"/>
  <c r="G47" i="5"/>
  <c r="I67" i="6"/>
  <c r="I65" i="6" s="1"/>
  <c r="J64" i="6" s="1"/>
  <c r="G48" i="6"/>
  <c r="F78" i="6"/>
  <c r="F79" i="6" s="1"/>
  <c r="L5" i="5"/>
  <c r="K39" i="5"/>
  <c r="K41" i="5" s="1"/>
  <c r="L37" i="5" s="1"/>
  <c r="L38" i="5"/>
  <c r="L45" i="5"/>
  <c r="L12" i="5"/>
  <c r="O10" i="5"/>
  <c r="N36" i="5" l="1"/>
  <c r="N48" i="5"/>
  <c r="O2" i="5"/>
  <c r="N50" i="5"/>
  <c r="AA19" i="6"/>
  <c r="AB16" i="5" s="1"/>
  <c r="J67" i="6"/>
  <c r="I68" i="6"/>
  <c r="X50" i="6"/>
  <c r="Y47" i="6"/>
  <c r="I35" i="6"/>
  <c r="I36" i="6" s="1"/>
  <c r="G49" i="6"/>
  <c r="G51" i="6"/>
  <c r="G73" i="6" s="1"/>
  <c r="AB17" i="6"/>
  <c r="AC14" i="6"/>
  <c r="AB18" i="6"/>
  <c r="AB16" i="6"/>
  <c r="AC15" i="6" s="1"/>
  <c r="R74" i="7"/>
  <c r="R72" i="7"/>
  <c r="M5" i="5"/>
  <c r="L39" i="5"/>
  <c r="L41" i="5" s="1"/>
  <c r="M37" i="5" s="1"/>
  <c r="P10" i="5"/>
  <c r="M38" i="5"/>
  <c r="M45" i="5"/>
  <c r="M12" i="5"/>
  <c r="O36" i="5" l="1"/>
  <c r="O50" i="5"/>
  <c r="P2" i="5"/>
  <c r="O48" i="5"/>
  <c r="J68" i="6"/>
  <c r="S74" i="7"/>
  <c r="S72" i="7"/>
  <c r="AD14" i="6"/>
  <c r="AC16" i="6"/>
  <c r="AD15" i="6" s="1"/>
  <c r="AC18" i="6"/>
  <c r="AC17" i="6"/>
  <c r="G52" i="6"/>
  <c r="H47" i="5"/>
  <c r="I33" i="6"/>
  <c r="J32" i="6" s="1"/>
  <c r="AB19" i="6"/>
  <c r="AC16" i="5" s="1"/>
  <c r="G78" i="6"/>
  <c r="G79" i="6" s="1"/>
  <c r="H48" i="6"/>
  <c r="Z47" i="6"/>
  <c r="Y50" i="6"/>
  <c r="J65" i="6"/>
  <c r="K64" i="6" s="1"/>
  <c r="N5" i="5"/>
  <c r="N45" i="5"/>
  <c r="N38" i="5"/>
  <c r="N12" i="5"/>
  <c r="M39" i="5"/>
  <c r="M41" i="5" s="1"/>
  <c r="N37" i="5" s="1"/>
  <c r="Q10" i="5"/>
  <c r="P36" i="5" l="1"/>
  <c r="P50" i="5"/>
  <c r="P48" i="5"/>
  <c r="Q2" i="5"/>
  <c r="AC19" i="6"/>
  <c r="AD16" i="5" s="1"/>
  <c r="K67" i="6"/>
  <c r="K65" i="6" s="1"/>
  <c r="L64" i="6" s="1"/>
  <c r="AA47" i="6"/>
  <c r="Z50" i="6"/>
  <c r="J35" i="6"/>
  <c r="J36" i="6" s="1"/>
  <c r="H49" i="6"/>
  <c r="H51" i="6"/>
  <c r="H73" i="6" s="1"/>
  <c r="AE14" i="6"/>
  <c r="AD16" i="6"/>
  <c r="AE15" i="6" s="1"/>
  <c r="AD18" i="6"/>
  <c r="AD17" i="6"/>
  <c r="O5" i="5"/>
  <c r="R10" i="5"/>
  <c r="O45" i="5"/>
  <c r="O38" i="5"/>
  <c r="O12" i="5"/>
  <c r="N39" i="5"/>
  <c r="N41" i="5" s="1"/>
  <c r="O37" i="5" s="1"/>
  <c r="Q36" i="5" l="1"/>
  <c r="Q50" i="5"/>
  <c r="R2" i="5"/>
  <c r="Q48" i="5"/>
  <c r="AD19" i="6"/>
  <c r="AE16" i="5" s="1"/>
  <c r="J33" i="6"/>
  <c r="K32" i="6" s="1"/>
  <c r="K35" i="6" s="1"/>
  <c r="K36" i="6" s="1"/>
  <c r="AE18" i="6"/>
  <c r="AE17" i="6"/>
  <c r="AE16" i="6"/>
  <c r="I48" i="6"/>
  <c r="H78" i="6"/>
  <c r="H79" i="6" s="1"/>
  <c r="L67" i="6"/>
  <c r="L65" i="6" s="1"/>
  <c r="M64" i="6" s="1"/>
  <c r="AB47" i="6"/>
  <c r="AA50" i="6"/>
  <c r="H52" i="6"/>
  <c r="I47" i="5"/>
  <c r="K68" i="6"/>
  <c r="P5" i="5"/>
  <c r="O39" i="5"/>
  <c r="O41" i="5" s="1"/>
  <c r="P37" i="5" s="1"/>
  <c r="P38" i="5"/>
  <c r="P45" i="5"/>
  <c r="P12" i="5"/>
  <c r="S10" i="5"/>
  <c r="S2" i="5" l="1"/>
  <c r="R36" i="5"/>
  <c r="K33" i="6"/>
  <c r="L32" i="6" s="1"/>
  <c r="I51" i="6"/>
  <c r="I73" i="6" s="1"/>
  <c r="I49" i="6"/>
  <c r="M67" i="6"/>
  <c r="AC47" i="6"/>
  <c r="AB50" i="6"/>
  <c r="L68" i="6"/>
  <c r="AE19" i="6"/>
  <c r="AF16" i="5" s="1"/>
  <c r="Q5" i="5"/>
  <c r="Q45" i="5"/>
  <c r="Q38" i="5"/>
  <c r="Q12" i="5"/>
  <c r="P39" i="5"/>
  <c r="P41" i="5" s="1"/>
  <c r="Q37" i="5" s="1"/>
  <c r="T10" i="5"/>
  <c r="T2" i="5" l="1"/>
  <c r="S36" i="5"/>
  <c r="L35" i="6"/>
  <c r="L36" i="6" s="1"/>
  <c r="AD47" i="6"/>
  <c r="AC50" i="6"/>
  <c r="M68" i="6"/>
  <c r="M65" i="6"/>
  <c r="N64" i="6" s="1"/>
  <c r="I78" i="6"/>
  <c r="I79" i="6" s="1"/>
  <c r="J48" i="6"/>
  <c r="I52" i="6"/>
  <c r="J47" i="5"/>
  <c r="R5" i="5"/>
  <c r="Q39" i="5"/>
  <c r="Q41" i="5" s="1"/>
  <c r="R37" i="5" s="1"/>
  <c r="R38" i="5"/>
  <c r="R12" i="5"/>
  <c r="U10" i="5"/>
  <c r="U2" i="5" l="1"/>
  <c r="T36" i="5"/>
  <c r="L33" i="6"/>
  <c r="M32" i="6" s="1"/>
  <c r="M35" i="6" s="1"/>
  <c r="M36" i="6" s="1"/>
  <c r="J51" i="6"/>
  <c r="J73" i="6" s="1"/>
  <c r="J49" i="6"/>
  <c r="N67" i="6"/>
  <c r="N65" i="6" s="1"/>
  <c r="O64" i="6" s="1"/>
  <c r="AD50" i="6"/>
  <c r="AE47" i="6"/>
  <c r="S5" i="5"/>
  <c r="R39" i="5"/>
  <c r="R41" i="5" s="1"/>
  <c r="S37" i="5" s="1"/>
  <c r="V10" i="5"/>
  <c r="S38" i="5"/>
  <c r="S12" i="5"/>
  <c r="V2" i="5" l="1"/>
  <c r="U36" i="5"/>
  <c r="M33" i="6"/>
  <c r="N32" i="6" s="1"/>
  <c r="N35" i="6" s="1"/>
  <c r="N36" i="6" s="1"/>
  <c r="O67" i="6"/>
  <c r="O65" i="6" s="1"/>
  <c r="P64" i="6" s="1"/>
  <c r="K48" i="6"/>
  <c r="J78" i="6"/>
  <c r="J79" i="6" s="1"/>
  <c r="N68" i="6"/>
  <c r="J52" i="6"/>
  <c r="K47" i="5"/>
  <c r="T5" i="5"/>
  <c r="S39" i="5"/>
  <c r="S41" i="5" s="1"/>
  <c r="T37" i="5" s="1"/>
  <c r="T38" i="5"/>
  <c r="T12" i="5"/>
  <c r="W10" i="5"/>
  <c r="W2" i="5" l="1"/>
  <c r="X2" i="5" s="1"/>
  <c r="Y2" i="5" s="1"/>
  <c r="Z2" i="5" s="1"/>
  <c r="AA2" i="5" s="1"/>
  <c r="AB2" i="5" s="1"/>
  <c r="AC2" i="5" s="1"/>
  <c r="AD2" i="5" s="1"/>
  <c r="AE2" i="5" s="1"/>
  <c r="AF2" i="5" s="1"/>
  <c r="V36" i="5"/>
  <c r="N33" i="6"/>
  <c r="O32" i="6" s="1"/>
  <c r="K49" i="6"/>
  <c r="K51" i="6"/>
  <c r="K73" i="6" s="1"/>
  <c r="P67" i="6"/>
  <c r="P65" i="6" s="1"/>
  <c r="Q64" i="6" s="1"/>
  <c r="O68" i="6"/>
  <c r="U5" i="5"/>
  <c r="T39" i="5"/>
  <c r="T41" i="5" s="1"/>
  <c r="U37" i="5" s="1"/>
  <c r="U38" i="5"/>
  <c r="U12" i="5"/>
  <c r="X10" i="5"/>
  <c r="Q67" i="6" l="1"/>
  <c r="K52" i="6"/>
  <c r="L47" i="5"/>
  <c r="L48" i="6"/>
  <c r="K78" i="6"/>
  <c r="K79" i="6" s="1"/>
  <c r="O35" i="6"/>
  <c r="O36" i="6" s="1"/>
  <c r="P68" i="6"/>
  <c r="V5" i="5"/>
  <c r="U39" i="5"/>
  <c r="U41" i="5" s="1"/>
  <c r="V37" i="5" s="1"/>
  <c r="V38" i="5"/>
  <c r="V12" i="5"/>
  <c r="Y10" i="5"/>
  <c r="O33" i="6" l="1"/>
  <c r="P32" i="6" s="1"/>
  <c r="P35" i="6" s="1"/>
  <c r="P36" i="6" s="1"/>
  <c r="L51" i="6"/>
  <c r="L73" i="6" s="1"/>
  <c r="L49" i="6"/>
  <c r="Q68" i="6"/>
  <c r="Q65" i="6"/>
  <c r="R64" i="6" s="1"/>
  <c r="W5" i="5"/>
  <c r="V39" i="5"/>
  <c r="V41" i="5" s="1"/>
  <c r="Z10" i="5"/>
  <c r="W12" i="5"/>
  <c r="R67" i="6" l="1"/>
  <c r="M48" i="6"/>
  <c r="L78" i="6"/>
  <c r="L79" i="6" s="1"/>
  <c r="L52" i="6"/>
  <c r="M47" i="5"/>
  <c r="P33" i="6"/>
  <c r="Q32" i="6" s="1"/>
  <c r="X5" i="5"/>
  <c r="X12" i="5"/>
  <c r="AA10" i="5"/>
  <c r="R68" i="6" l="1"/>
  <c r="M49" i="6"/>
  <c r="M51" i="6"/>
  <c r="M73" i="6" s="1"/>
  <c r="R65" i="6"/>
  <c r="S64" i="6" s="1"/>
  <c r="Q35" i="6"/>
  <c r="Q36" i="6" s="1"/>
  <c r="Y5" i="5"/>
  <c r="Y12" i="5"/>
  <c r="AB10" i="5"/>
  <c r="Q33" i="6" l="1"/>
  <c r="R32" i="6" s="1"/>
  <c r="R35" i="6" s="1"/>
  <c r="R36" i="6" s="1"/>
  <c r="M52" i="6"/>
  <c r="N47" i="5"/>
  <c r="S67" i="6"/>
  <c r="N48" i="6"/>
  <c r="M78" i="6"/>
  <c r="M79" i="6" s="1"/>
  <c r="Z5" i="5"/>
  <c r="AC10" i="5"/>
  <c r="Z12" i="5"/>
  <c r="S68" i="6" l="1"/>
  <c r="N51" i="6"/>
  <c r="N73" i="6" s="1"/>
  <c r="N49" i="6"/>
  <c r="S65" i="6"/>
  <c r="T64" i="6" s="1"/>
  <c r="R33" i="6"/>
  <c r="S32" i="6" s="1"/>
  <c r="AA5" i="5"/>
  <c r="AA12" i="5"/>
  <c r="AD10" i="5"/>
  <c r="T67" i="6" l="1"/>
  <c r="N78" i="6"/>
  <c r="N79" i="6" s="1"/>
  <c r="O48" i="6"/>
  <c r="N52" i="6"/>
  <c r="O47" i="5"/>
  <c r="S35" i="6"/>
  <c r="S36" i="6" s="1"/>
  <c r="AB5" i="5"/>
  <c r="AB12" i="5"/>
  <c r="AE10" i="5"/>
  <c r="T68" i="6" l="1"/>
  <c r="T65" i="6"/>
  <c r="U64" i="6" s="1"/>
  <c r="S33" i="6"/>
  <c r="T32" i="6" s="1"/>
  <c r="O49" i="6"/>
  <c r="O51" i="6"/>
  <c r="O73" i="6" s="1"/>
  <c r="AC5" i="5"/>
  <c r="AC12" i="5"/>
  <c r="AF10" i="5"/>
  <c r="P48" i="6" l="1"/>
  <c r="O78" i="6"/>
  <c r="O79" i="6" s="1"/>
  <c r="U67" i="6"/>
  <c r="U65" i="6" s="1"/>
  <c r="V64" i="6" s="1"/>
  <c r="O52" i="6"/>
  <c r="P47" i="5"/>
  <c r="T35" i="6"/>
  <c r="T36" i="6" s="1"/>
  <c r="AD5" i="5"/>
  <c r="AD12" i="5"/>
  <c r="V67" i="6" l="1"/>
  <c r="T33" i="6"/>
  <c r="U32" i="6" s="1"/>
  <c r="U68" i="6"/>
  <c r="P51" i="6"/>
  <c r="P73" i="6" s="1"/>
  <c r="P49" i="6"/>
  <c r="AE5" i="5"/>
  <c r="AE12" i="5"/>
  <c r="P52" i="6" l="1"/>
  <c r="Q47" i="5"/>
  <c r="V68" i="6"/>
  <c r="V65" i="6"/>
  <c r="W64" i="6" s="1"/>
  <c r="P78" i="6"/>
  <c r="Q48" i="6"/>
  <c r="U35" i="6"/>
  <c r="U36" i="6" s="1"/>
  <c r="AF5" i="5"/>
  <c r="AF12" i="5"/>
  <c r="Q49" i="6" l="1"/>
  <c r="R48" i="6" s="1"/>
  <c r="Q51" i="6"/>
  <c r="Q73" i="6" s="1"/>
  <c r="P79" i="6"/>
  <c r="U33" i="6"/>
  <c r="V32" i="6" s="1"/>
  <c r="W67" i="6"/>
  <c r="V35" i="6" l="1"/>
  <c r="V36" i="6" s="1"/>
  <c r="W68" i="6"/>
  <c r="Q52" i="6"/>
  <c r="W65" i="6"/>
  <c r="X64" i="6" s="1"/>
  <c r="R51" i="6"/>
  <c r="R73" i="6" s="1"/>
  <c r="R49" i="6"/>
  <c r="S48" i="6" s="1"/>
  <c r="V33" i="6" l="1"/>
  <c r="W32" i="6" s="1"/>
  <c r="W35" i="6" s="1"/>
  <c r="W36" i="6" s="1"/>
  <c r="X67" i="6"/>
  <c r="X65" i="6" s="1"/>
  <c r="Y64" i="6" s="1"/>
  <c r="R52" i="6"/>
  <c r="S49" i="6"/>
  <c r="T48" i="6" s="1"/>
  <c r="S51" i="6"/>
  <c r="S73" i="6" s="1"/>
  <c r="T51" i="6" l="1"/>
  <c r="T73" i="6" s="1"/>
  <c r="T49" i="6"/>
  <c r="U48" i="6" s="1"/>
  <c r="Y67" i="6"/>
  <c r="X68" i="6"/>
  <c r="S52" i="6"/>
  <c r="W33" i="6"/>
  <c r="X32" i="6" s="1"/>
  <c r="Y68" i="6" l="1"/>
  <c r="Y65" i="6"/>
  <c r="Z64" i="6" s="1"/>
  <c r="X35" i="6"/>
  <c r="X36" i="6" s="1"/>
  <c r="U51" i="6"/>
  <c r="U73" i="6" s="1"/>
  <c r="U50" i="6"/>
  <c r="U49" i="6" s="1"/>
  <c r="V48" i="6" s="1"/>
  <c r="T52" i="6"/>
  <c r="X33" i="6" l="1"/>
  <c r="Y32" i="6" s="1"/>
  <c r="Y35" i="6" s="1"/>
  <c r="Y36" i="6" s="1"/>
  <c r="V51" i="6"/>
  <c r="V73" i="6" s="1"/>
  <c r="V49" i="6"/>
  <c r="W48" i="6" s="1"/>
  <c r="U52" i="6"/>
  <c r="Z67" i="6"/>
  <c r="V52" i="6" l="1"/>
  <c r="Z68" i="6"/>
  <c r="Z65" i="6"/>
  <c r="AA64" i="6" s="1"/>
  <c r="Y33" i="6"/>
  <c r="Z32" i="6" s="1"/>
  <c r="W49" i="6"/>
  <c r="X48" i="6" s="1"/>
  <c r="W51" i="6"/>
  <c r="W73" i="6" s="1"/>
  <c r="Z35" i="6" l="1"/>
  <c r="Z36" i="6" s="1"/>
  <c r="W52" i="6"/>
  <c r="X51" i="6"/>
  <c r="X73" i="6" s="1"/>
  <c r="X49" i="6"/>
  <c r="Y48" i="6" s="1"/>
  <c r="AA67" i="6"/>
  <c r="AA65" i="6" s="1"/>
  <c r="AB64" i="6" s="1"/>
  <c r="Z33" i="6" l="1"/>
  <c r="AA32" i="6" s="1"/>
  <c r="AA35" i="6" s="1"/>
  <c r="AA36" i="6" s="1"/>
  <c r="AB67" i="6"/>
  <c r="Y49" i="6"/>
  <c r="Z48" i="6" s="1"/>
  <c r="Y51" i="6"/>
  <c r="Y73" i="6" s="1"/>
  <c r="AA68" i="6"/>
  <c r="X52" i="6"/>
  <c r="Z51" i="6" l="1"/>
  <c r="Z73" i="6" s="1"/>
  <c r="Z49" i="6"/>
  <c r="AA48" i="6" s="1"/>
  <c r="AA33" i="6"/>
  <c r="AB32" i="6" s="1"/>
  <c r="AB68" i="6"/>
  <c r="Y52" i="6"/>
  <c r="AB65" i="6"/>
  <c r="AC64" i="6" s="1"/>
  <c r="Z52" i="6" l="1"/>
  <c r="AC67" i="6"/>
  <c r="AC65" i="6" s="1"/>
  <c r="AD64" i="6" s="1"/>
  <c r="AB35" i="6"/>
  <c r="AB36" i="6" s="1"/>
  <c r="AA51" i="6"/>
  <c r="AA73" i="6" s="1"/>
  <c r="AA49" i="6"/>
  <c r="AB48" i="6" s="1"/>
  <c r="AB33" i="6" l="1"/>
  <c r="AC32" i="6" s="1"/>
  <c r="AB51" i="6"/>
  <c r="AB73" i="6" s="1"/>
  <c r="AB49" i="6"/>
  <c r="AC48" i="6" s="1"/>
  <c r="AD67" i="6"/>
  <c r="AD65" i="6" s="1"/>
  <c r="AE64" i="6" s="1"/>
  <c r="AA52" i="6"/>
  <c r="AC68" i="6"/>
  <c r="AC35" i="6" l="1"/>
  <c r="AC36" i="6" s="1"/>
  <c r="AD68" i="6"/>
  <c r="AC51" i="6"/>
  <c r="AC49" i="6"/>
  <c r="AD48" i="6" s="1"/>
  <c r="AB52" i="6"/>
  <c r="AE67" i="6"/>
  <c r="AC73" i="6" l="1"/>
  <c r="AE68" i="6"/>
  <c r="AD51" i="6"/>
  <c r="AD49" i="6"/>
  <c r="AE48" i="6" s="1"/>
  <c r="AE50" i="6" s="1"/>
  <c r="AE65" i="6"/>
  <c r="AC52" i="6"/>
  <c r="AC33" i="6"/>
  <c r="AD32" i="6" s="1"/>
  <c r="AD52" i="6" l="1"/>
  <c r="AD35" i="6"/>
  <c r="AD36" i="6" s="1"/>
  <c r="AE49" i="6"/>
  <c r="AE51" i="6"/>
  <c r="AD73" i="6" l="1"/>
  <c r="AD33" i="6"/>
  <c r="AE32" i="6" s="1"/>
  <c r="AE35" i="6" s="1"/>
  <c r="AE36" i="6" s="1"/>
  <c r="AE52" i="6"/>
  <c r="AE73" i="6" l="1"/>
  <c r="AE33" i="6"/>
  <c r="B76" i="5" l="1"/>
  <c r="R7" i="5"/>
  <c r="R8" i="5" s="1"/>
  <c r="R14" i="5" s="1"/>
  <c r="AE7" i="5"/>
  <c r="AE8" i="5" s="1"/>
  <c r="AE14" i="5" s="1"/>
  <c r="W7" i="5"/>
  <c r="W8" i="5" s="1"/>
  <c r="W14" i="5" s="1"/>
  <c r="H7" i="5"/>
  <c r="H8" i="5" s="1"/>
  <c r="H14" i="5" s="1"/>
  <c r="H18" i="5" s="1"/>
  <c r="AA7" i="5"/>
  <c r="AA8" i="5" s="1"/>
  <c r="AA14" i="5" s="1"/>
  <c r="AC7" i="5"/>
  <c r="AC8" i="5" s="1"/>
  <c r="AC14" i="5" s="1"/>
  <c r="F7" i="5"/>
  <c r="F8" i="5" s="1"/>
  <c r="F14" i="5" s="1"/>
  <c r="T7" i="5"/>
  <c r="T8" i="5" s="1"/>
  <c r="T14" i="5" s="1"/>
  <c r="J7" i="5"/>
  <c r="J8" i="5" s="1"/>
  <c r="J14" i="5" s="1"/>
  <c r="E7" i="5"/>
  <c r="E8" i="5" s="1"/>
  <c r="E14" i="5" s="1"/>
  <c r="AD7" i="5"/>
  <c r="AD8" i="5" s="1"/>
  <c r="AD14" i="5" s="1"/>
  <c r="AD22" i="5" s="1"/>
  <c r="S7" i="5"/>
  <c r="S8" i="5" s="1"/>
  <c r="S14" i="5" s="1"/>
  <c r="L7" i="5"/>
  <c r="L8" i="5" s="1"/>
  <c r="L14" i="5" s="1"/>
  <c r="N7" i="5"/>
  <c r="N8" i="5" s="1"/>
  <c r="N14" i="5" s="1"/>
  <c r="Z7" i="5"/>
  <c r="Z8" i="5" s="1"/>
  <c r="Z14" i="5" s="1"/>
  <c r="Z18" i="5" s="1"/>
  <c r="X7" i="5"/>
  <c r="X8" i="5" s="1"/>
  <c r="X14" i="5" s="1"/>
  <c r="P7" i="5"/>
  <c r="P8" i="5" s="1"/>
  <c r="P14" i="5" s="1"/>
  <c r="G7" i="5"/>
  <c r="G8" i="5" s="1"/>
  <c r="G14" i="5" s="1"/>
  <c r="I7" i="5"/>
  <c r="I8" i="5" s="1"/>
  <c r="I14" i="5" s="1"/>
  <c r="D7" i="5"/>
  <c r="D8" i="5" s="1"/>
  <c r="D14" i="5" s="1"/>
  <c r="D22" i="5" s="1"/>
  <c r="AB7" i="5"/>
  <c r="AB8" i="5" s="1"/>
  <c r="AB14" i="5" s="1"/>
  <c r="AB18" i="5" s="1"/>
  <c r="Y7" i="5"/>
  <c r="Y8" i="5" s="1"/>
  <c r="Y14" i="5" s="1"/>
  <c r="V7" i="5"/>
  <c r="V8" i="5" s="1"/>
  <c r="V14" i="5" s="1"/>
  <c r="V18" i="5" s="1"/>
  <c r="Q7" i="5"/>
  <c r="Q8" i="5" s="1"/>
  <c r="Q14" i="5" s="1"/>
  <c r="AF7" i="5"/>
  <c r="AF8" i="5" s="1"/>
  <c r="AF14" i="5" s="1"/>
  <c r="U7" i="5"/>
  <c r="U8" i="5" s="1"/>
  <c r="U14" i="5" s="1"/>
  <c r="K7" i="5"/>
  <c r="K8" i="5" s="1"/>
  <c r="K14" i="5" s="1"/>
  <c r="O7" i="5"/>
  <c r="O8" i="5" s="1"/>
  <c r="O14" i="5" s="1"/>
  <c r="D28" i="3"/>
  <c r="G28" i="3" s="1"/>
  <c r="G30" i="3" s="1"/>
  <c r="G38" i="3" s="1"/>
  <c r="M7" i="5"/>
  <c r="M8" i="5" s="1"/>
  <c r="M14" i="5" s="1"/>
  <c r="G44" i="5" l="1"/>
  <c r="G51" i="5" s="1"/>
  <c r="G54" i="5" s="1"/>
  <c r="G18" i="5"/>
  <c r="G19" i="5" s="1"/>
  <c r="G29" i="5" s="1"/>
  <c r="AA22" i="5"/>
  <c r="AA18" i="5"/>
  <c r="AA19" i="5" s="1"/>
  <c r="AA29" i="5" s="1"/>
  <c r="W22" i="5"/>
  <c r="W18" i="5"/>
  <c r="W19" i="5" s="1"/>
  <c r="W29" i="5" s="1"/>
  <c r="AD18" i="5"/>
  <c r="AD19" i="5" s="1"/>
  <c r="AD29" i="5" s="1"/>
  <c r="Z19" i="5"/>
  <c r="Z29" i="5" s="1"/>
  <c r="R22" i="5"/>
  <c r="R18" i="5"/>
  <c r="AC22" i="5"/>
  <c r="AC18" i="5"/>
  <c r="M22" i="5"/>
  <c r="M18" i="5"/>
  <c r="M44" i="5"/>
  <c r="M51" i="5" s="1"/>
  <c r="M54" i="5" s="1"/>
  <c r="M58" i="5" s="1"/>
  <c r="M66" i="5" s="1"/>
  <c r="M67" i="5" s="1"/>
  <c r="Q22" i="5"/>
  <c r="Q44" i="5"/>
  <c r="Q51" i="5" s="1"/>
  <c r="Q54" i="5" s="1"/>
  <c r="Q58" i="5" s="1"/>
  <c r="Q66" i="5" s="1"/>
  <c r="Q67" i="5" s="1"/>
  <c r="Q18" i="5"/>
  <c r="N44" i="5"/>
  <c r="N51" i="5" s="1"/>
  <c r="N54" i="5" s="1"/>
  <c r="N58" i="5" s="1"/>
  <c r="N66" i="5" s="1"/>
  <c r="N67" i="5" s="1"/>
  <c r="N22" i="5"/>
  <c r="N18" i="5"/>
  <c r="U18" i="5"/>
  <c r="U22" i="5"/>
  <c r="F44" i="5"/>
  <c r="F51" i="5" s="1"/>
  <c r="F54" i="5" s="1"/>
  <c r="F18" i="5"/>
  <c r="F22" i="5"/>
  <c r="AB19" i="5"/>
  <c r="AB29" i="5" s="1"/>
  <c r="C7" i="5"/>
  <c r="C8" i="5" s="1"/>
  <c r="C14" i="5" s="1"/>
  <c r="E22" i="5"/>
  <c r="E44" i="5"/>
  <c r="E51" i="5" s="1"/>
  <c r="E54" i="5" s="1"/>
  <c r="E18" i="5"/>
  <c r="O22" i="5"/>
  <c r="O44" i="5"/>
  <c r="O51" i="5" s="1"/>
  <c r="O54" i="5" s="1"/>
  <c r="O58" i="5" s="1"/>
  <c r="O66" i="5" s="1"/>
  <c r="O67" i="5" s="1"/>
  <c r="O18" i="5"/>
  <c r="V19" i="5"/>
  <c r="V29" i="5" s="1"/>
  <c r="P22" i="5"/>
  <c r="P44" i="5"/>
  <c r="P51" i="5" s="1"/>
  <c r="P54" i="5" s="1"/>
  <c r="P58" i="5" s="1"/>
  <c r="P66" i="5" s="1"/>
  <c r="P67" i="5" s="1"/>
  <c r="P18" i="5"/>
  <c r="L22" i="5"/>
  <c r="L44" i="5"/>
  <c r="L51" i="5" s="1"/>
  <c r="L54" i="5" s="1"/>
  <c r="L18" i="5"/>
  <c r="J44" i="5"/>
  <c r="J51" i="5" s="1"/>
  <c r="J54" i="5" s="1"/>
  <c r="J18" i="5"/>
  <c r="J22" i="5"/>
  <c r="T22" i="5"/>
  <c r="T18" i="5"/>
  <c r="Y22" i="5"/>
  <c r="Y18" i="5"/>
  <c r="H19" i="5"/>
  <c r="H29" i="5" s="1"/>
  <c r="AF18" i="5"/>
  <c r="AF22" i="5"/>
  <c r="K22" i="5"/>
  <c r="K18" i="5"/>
  <c r="K44" i="5"/>
  <c r="K51" i="5" s="1"/>
  <c r="K54" i="5" s="1"/>
  <c r="I22" i="5"/>
  <c r="I44" i="5"/>
  <c r="I51" i="5" s="1"/>
  <c r="I54" i="5" s="1"/>
  <c r="I18" i="5"/>
  <c r="X22" i="5"/>
  <c r="X18" i="5"/>
  <c r="S22" i="5"/>
  <c r="S18" i="5"/>
  <c r="AE22" i="5"/>
  <c r="AE18" i="5"/>
  <c r="H44" i="5"/>
  <c r="H51" i="5" s="1"/>
  <c r="H54" i="5" s="1"/>
  <c r="H22" i="5"/>
  <c r="G22" i="5"/>
  <c r="V22" i="5"/>
  <c r="Z22" i="5"/>
  <c r="AB22" i="5"/>
  <c r="D18" i="5"/>
  <c r="D44" i="5"/>
  <c r="D51" i="5" s="1"/>
  <c r="D54" i="5" s="1"/>
  <c r="C22" i="5" l="1"/>
  <c r="C44" i="5"/>
  <c r="C51" i="5" s="1"/>
  <c r="C54" i="5" s="1"/>
  <c r="C18" i="5"/>
  <c r="C19" i="5" s="1"/>
  <c r="AB20" i="5"/>
  <c r="AB26" i="5" s="1"/>
  <c r="W20" i="5"/>
  <c r="W26" i="5" s="1"/>
  <c r="H20" i="5"/>
  <c r="H26" i="5" s="1"/>
  <c r="Z20" i="5"/>
  <c r="Z26" i="5" s="1"/>
  <c r="U19" i="5"/>
  <c r="U29" i="5" s="1"/>
  <c r="Y19" i="5"/>
  <c r="Y29" i="5" s="1"/>
  <c r="K19" i="5"/>
  <c r="K29" i="5" s="1"/>
  <c r="N19" i="5"/>
  <c r="N29" i="5" s="1"/>
  <c r="T19" i="5"/>
  <c r="T29" i="5" s="1"/>
  <c r="P19" i="5"/>
  <c r="P29" i="5" s="1"/>
  <c r="AA20" i="5"/>
  <c r="AA26" i="5" s="1"/>
  <c r="AC19" i="5"/>
  <c r="AC29" i="5" s="1"/>
  <c r="O19" i="5"/>
  <c r="O29" i="5" s="1"/>
  <c r="M19" i="5"/>
  <c r="M29" i="5" s="1"/>
  <c r="S19" i="5"/>
  <c r="S29" i="5" s="1"/>
  <c r="X19" i="5"/>
  <c r="X29" i="5" s="1"/>
  <c r="G20" i="5"/>
  <c r="G26" i="5" s="1"/>
  <c r="E19" i="5"/>
  <c r="E29" i="5" s="1"/>
  <c r="L19" i="5"/>
  <c r="L29" i="5" s="1"/>
  <c r="D19" i="5"/>
  <c r="D29" i="5" s="1"/>
  <c r="F19" i="5"/>
  <c r="F29" i="5" s="1"/>
  <c r="R19" i="5"/>
  <c r="R29" i="5" s="1"/>
  <c r="I19" i="5"/>
  <c r="I29" i="5" s="1"/>
  <c r="AF19" i="5"/>
  <c r="AF29" i="5" s="1"/>
  <c r="J19" i="5"/>
  <c r="J29" i="5" s="1"/>
  <c r="AE19" i="5"/>
  <c r="AE29" i="5" s="1"/>
  <c r="Q19" i="5"/>
  <c r="Q29" i="5" s="1"/>
  <c r="V20" i="5"/>
  <c r="V26" i="5" s="1"/>
  <c r="AD20" i="5"/>
  <c r="AD26" i="5" s="1"/>
  <c r="T20" i="5" l="1"/>
  <c r="T26" i="5" s="1"/>
  <c r="J20" i="5"/>
  <c r="J26" i="5" s="1"/>
  <c r="Q20" i="5"/>
  <c r="Q26" i="5" s="1"/>
  <c r="Y20" i="5"/>
  <c r="Y26" i="5" s="1"/>
  <c r="I20" i="5"/>
  <c r="I26" i="5" s="1"/>
  <c r="F20" i="5"/>
  <c r="F26" i="5" s="1"/>
  <c r="U20" i="5"/>
  <c r="U26" i="5" s="1"/>
  <c r="D20" i="5"/>
  <c r="D26" i="5" s="1"/>
  <c r="K20" i="5"/>
  <c r="K26" i="5" s="1"/>
  <c r="M20" i="5"/>
  <c r="M26" i="5" s="1"/>
  <c r="AF20" i="5"/>
  <c r="AF26" i="5" s="1"/>
  <c r="AE20" i="5"/>
  <c r="AE26" i="5" s="1"/>
  <c r="X20" i="5"/>
  <c r="X26" i="5" s="1"/>
  <c r="P20" i="5"/>
  <c r="P26" i="5" s="1"/>
  <c r="S20" i="5"/>
  <c r="S26" i="5" s="1"/>
  <c r="L20" i="5"/>
  <c r="L26" i="5" s="1"/>
  <c r="R20" i="5"/>
  <c r="R26" i="5" s="1"/>
  <c r="E20" i="5"/>
  <c r="E26" i="5" s="1"/>
  <c r="O20" i="5"/>
  <c r="O26" i="5" s="1"/>
  <c r="C29" i="5"/>
  <c r="N20" i="5"/>
  <c r="N26" i="5" s="1"/>
  <c r="AC20" i="5"/>
  <c r="AC26" i="5" s="1"/>
  <c r="C20" i="5" l="1"/>
  <c r="C26" i="5" l="1"/>
  <c r="C23" i="5"/>
  <c r="C27" i="5"/>
  <c r="C34" i="5" s="1"/>
  <c r="D25" i="5" s="1"/>
  <c r="D27" i="5" l="1"/>
  <c r="D34" i="5" s="1"/>
  <c r="E25" i="5" s="1"/>
  <c r="E27" i="5" s="1"/>
  <c r="E34" i="5" s="1"/>
  <c r="F25" i="5" s="1"/>
  <c r="F27" i="5" l="1"/>
  <c r="F34" i="5" s="1"/>
  <c r="G25" i="5" s="1"/>
  <c r="G27" i="5" l="1"/>
  <c r="G34" i="5" s="1"/>
  <c r="H25" i="5" s="1"/>
  <c r="H27" i="5" l="1"/>
  <c r="H34" i="5" s="1"/>
  <c r="I25" i="5" s="1"/>
  <c r="I27" i="5" l="1"/>
  <c r="I34" i="5" s="1"/>
  <c r="J25" i="5" s="1"/>
  <c r="J27" i="5" l="1"/>
  <c r="J34" i="5" s="1"/>
  <c r="K25" i="5" s="1"/>
  <c r="K27" i="5" l="1"/>
  <c r="K34" i="5" s="1"/>
  <c r="L25" i="5" s="1"/>
  <c r="L27" i="5" l="1"/>
  <c r="L34" i="5" s="1"/>
  <c r="M25" i="5" s="1"/>
  <c r="M27" i="5" l="1"/>
  <c r="M34" i="5" s="1"/>
  <c r="N25" i="5" s="1"/>
  <c r="N27" i="5" l="1"/>
  <c r="N34" i="5" s="1"/>
  <c r="O25" i="5" s="1"/>
  <c r="O27" i="5" l="1"/>
  <c r="O34" i="5" s="1"/>
  <c r="P25" i="5" s="1"/>
  <c r="P27" i="5" l="1"/>
  <c r="P34" i="5" s="1"/>
  <c r="Q25" i="5" s="1"/>
  <c r="Q27" i="5" l="1"/>
  <c r="Q34" i="5" s="1"/>
  <c r="R25" i="5" s="1"/>
  <c r="R27" i="5" l="1"/>
  <c r="R34" i="5" s="1"/>
  <c r="S25" i="5" s="1"/>
  <c r="S27" i="5" l="1"/>
  <c r="S34" i="5" s="1"/>
  <c r="T25" i="5" s="1"/>
  <c r="T27" i="5" l="1"/>
  <c r="T34" i="5" s="1"/>
  <c r="U25" i="5" s="1"/>
  <c r="U27" i="5" l="1"/>
  <c r="U34" i="5" s="1"/>
  <c r="V25" i="5" s="1"/>
  <c r="V27" i="5" l="1"/>
  <c r="V34" i="5" s="1"/>
  <c r="W25" i="5" s="1"/>
  <c r="W27" i="5" l="1"/>
  <c r="W34" i="5" s="1"/>
  <c r="X25" i="5" s="1"/>
  <c r="X27" i="5" l="1"/>
  <c r="X34" i="5" s="1"/>
  <c r="Y25" i="5" s="1"/>
  <c r="Y27" i="5" l="1"/>
  <c r="Y34" i="5" s="1"/>
  <c r="Z25" i="5" s="1"/>
  <c r="Z27" i="5" l="1"/>
  <c r="Z34" i="5" s="1"/>
  <c r="AA25" i="5" s="1"/>
  <c r="AA27" i="5" l="1"/>
  <c r="AA34" i="5" s="1"/>
  <c r="AB25" i="5" s="1"/>
  <c r="AB27" i="5" l="1"/>
  <c r="AB34" i="5" s="1"/>
  <c r="AC25" i="5" s="1"/>
  <c r="AC27" i="5" l="1"/>
  <c r="AC34" i="5" s="1"/>
  <c r="AD25" i="5" s="1"/>
  <c r="AD27" i="5" l="1"/>
  <c r="AD34" i="5" s="1"/>
  <c r="AE25" i="5" s="1"/>
  <c r="AE27" i="5" l="1"/>
  <c r="AE34" i="5" s="1"/>
  <c r="AF25" i="5" s="1"/>
  <c r="AF27" i="5" l="1"/>
  <c r="AF34" i="5" s="1"/>
  <c r="H67" i="2"/>
  <c r="R63" i="2"/>
  <c r="S63" i="2" l="1"/>
  <c r="R66" i="2"/>
  <c r="S66" i="2" s="1"/>
  <c r="C78" i="8"/>
  <c r="C80" i="8" s="1"/>
  <c r="F57" i="5"/>
  <c r="F58" i="5" s="1"/>
  <c r="F66" i="5" s="1"/>
  <c r="F67" i="5" s="1"/>
  <c r="G57" i="5" l="1"/>
  <c r="G58" i="5" s="1"/>
  <c r="G66" i="5" s="1"/>
  <c r="G67" i="5" s="1"/>
  <c r="H57" i="5"/>
  <c r="H58" i="5" s="1"/>
  <c r="H66" i="5" s="1"/>
  <c r="H67" i="5" s="1"/>
  <c r="L57" i="5"/>
  <c r="L58" i="5" s="1"/>
  <c r="L66" i="5" s="1"/>
  <c r="L67" i="5" s="1"/>
  <c r="I57" i="5"/>
  <c r="I58" i="5" s="1"/>
  <c r="I66" i="5" s="1"/>
  <c r="I67" i="5" s="1"/>
  <c r="E57" i="5"/>
  <c r="E58" i="5" s="1"/>
  <c r="E66" i="5" s="1"/>
  <c r="E67" i="5" s="1"/>
  <c r="E12" i="1"/>
  <c r="D42" i="1" s="1"/>
  <c r="C57" i="5"/>
  <c r="J57" i="5"/>
  <c r="J58" i="5" s="1"/>
  <c r="J66" i="5" s="1"/>
  <c r="J67" i="5" s="1"/>
  <c r="D57" i="5"/>
  <c r="D58" i="5" s="1"/>
  <c r="D66" i="5" s="1"/>
  <c r="D67" i="5" s="1"/>
  <c r="K57" i="5"/>
  <c r="K58" i="5" s="1"/>
  <c r="K66" i="5" s="1"/>
  <c r="K67" i="5" s="1"/>
  <c r="D43" i="1" l="1"/>
  <c r="D44" i="1" s="1"/>
  <c r="C58" i="5"/>
  <c r="C66" i="5" s="1"/>
  <c r="C67" i="5" s="1"/>
  <c r="B7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Erdelyi</author>
  </authors>
  <commentList>
    <comment ref="F3" authorId="0" shapeId="0" xr:uid="{00000000-0006-0000-0200-000001000000}">
      <text>
        <r>
          <rPr>
            <b/>
            <sz val="9"/>
            <color indexed="81"/>
            <rFont val="Tahoma"/>
            <family val="2"/>
          </rPr>
          <t>this is calculated on the residential portion only, of the building's costs</t>
        </r>
        <r>
          <rPr>
            <sz val="9"/>
            <color indexed="81"/>
            <rFont val="Tahoma"/>
            <family val="2"/>
          </rPr>
          <t xml:space="preserve">
</t>
        </r>
      </text>
    </comment>
    <comment ref="G3" authorId="0" shapeId="0" xr:uid="{00000000-0006-0000-0200-000002000000}">
      <text>
        <r>
          <rPr>
            <b/>
            <sz val="9"/>
            <color indexed="81"/>
            <rFont val="Tahoma"/>
            <family val="2"/>
          </rPr>
          <t>this is TDC per square footage for entire building, not residential-only per square foot cost if building is mixed use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Joe Erdelyi</author>
  </authors>
  <commentList>
    <comment ref="C36" authorId="0" shapeId="0" xr:uid="{00000000-0006-0000-0400-000002000000}">
      <text>
        <r>
          <rPr>
            <b/>
            <sz val="9"/>
            <color indexed="81"/>
            <rFont val="Tahoma"/>
            <family val="2"/>
          </rPr>
          <t>if any income from resident manager unit, include here and identify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Joe Erdelyi</author>
  </authors>
  <commentList>
    <comment ref="M26" authorId="0" shapeId="0" xr:uid="{00000000-0006-0000-0500-000002000000}">
      <text>
        <r>
          <rPr>
            <b/>
            <sz val="9"/>
            <color indexed="81"/>
            <rFont val="Tahoma"/>
            <family val="2"/>
          </rPr>
          <t xml:space="preserve">
'paint-to-paint' interior residental rental unit square footages</t>
        </r>
        <r>
          <rPr>
            <sz val="9"/>
            <color indexed="81"/>
            <rFont val="Tahoma"/>
            <family val="2"/>
          </rPr>
          <t xml:space="preserve">
</t>
        </r>
      </text>
    </comment>
    <comment ref="M28" authorId="0" shapeId="0" xr:uid="{00000000-0006-0000-0500-000003000000}">
      <text>
        <r>
          <rPr>
            <b/>
            <sz val="9"/>
            <color indexed="81"/>
            <rFont val="Tahoma"/>
            <family val="2"/>
          </rPr>
          <t xml:space="preserve">
</t>
        </r>
        <r>
          <rPr>
            <b/>
            <sz val="11"/>
            <color indexed="81"/>
            <rFont val="Tahoma"/>
            <family val="2"/>
          </rPr>
          <t>gross residential square footage from plans, exterior wall to exterior wall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Joe Erdelyi</author>
    <author>Joee</author>
  </authors>
  <commentList>
    <comment ref="B53" authorId="0" shapeId="0" xr:uid="{00000000-0006-0000-0600-000001000000}">
      <text>
        <r>
          <rPr>
            <b/>
            <sz val="9"/>
            <color indexed="81"/>
            <rFont val="Tahoma"/>
            <family val="2"/>
          </rPr>
          <t>reference cell =amortizations!b10 once the amortization table is completed</t>
        </r>
        <r>
          <rPr>
            <sz val="9"/>
            <color indexed="81"/>
            <rFont val="Tahoma"/>
            <family val="2"/>
          </rPr>
          <t xml:space="preserve">
</t>
        </r>
      </text>
    </comment>
    <comment ref="A62" authorId="1" shapeId="0" xr:uid="{00000000-0006-0000-0600-000002000000}">
      <text>
        <r>
          <rPr>
            <b/>
            <sz val="10"/>
            <color indexed="81"/>
            <rFont val="Calibri"/>
            <family val="2"/>
            <scheme val="minor"/>
          </rPr>
          <t xml:space="preserve">
list these in order of priority as in Partnership Agreement;  add any others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joee</author>
  </authors>
  <commentList>
    <comment ref="A53" authorId="0" shapeId="0" xr:uid="{00000000-0006-0000-0700-000001000000}">
      <text>
        <r>
          <rPr>
            <sz val="8"/>
            <color indexed="81"/>
            <rFont val="Tahoma"/>
            <family val="2"/>
          </rPr>
          <t xml:space="preserve">
although projects have some cash flow, it is rarely syndicated</t>
        </r>
      </text>
    </comment>
  </commentList>
</comments>
</file>

<file path=xl/sharedStrings.xml><?xml version="1.0" encoding="utf-8"?>
<sst xmlns="http://schemas.openxmlformats.org/spreadsheetml/2006/main" count="516" uniqueCount="426">
  <si>
    <t>Total Residential Units:</t>
  </si>
  <si>
    <t>Percent Restricted:</t>
  </si>
  <si>
    <t>Expense increase:</t>
  </si>
  <si>
    <t>Vacancy Rate:</t>
  </si>
  <si>
    <t>Partner's Tax Rate:</t>
  </si>
  <si>
    <t>Sponsor's Estimated Yield:</t>
  </si>
  <si>
    <t>LIHTC - 9%</t>
  </si>
  <si>
    <t>LIHTC - 4%</t>
  </si>
  <si>
    <t>Interest</t>
  </si>
  <si>
    <t>Amortization</t>
  </si>
  <si>
    <t>Term</t>
  </si>
  <si>
    <t>HOME</t>
  </si>
  <si>
    <t>Gap</t>
  </si>
  <si>
    <t>2 Br</t>
  </si>
  <si>
    <t>3 Br</t>
  </si>
  <si>
    <t>General Partner's Capital Contribution</t>
  </si>
  <si>
    <t>Limited Partner's Capital Contribution</t>
  </si>
  <si>
    <t>Per Unit</t>
  </si>
  <si>
    <t>Per s.f.</t>
  </si>
  <si>
    <t>SYNDICATION COSTS</t>
  </si>
  <si>
    <t>Unit Fraction</t>
  </si>
  <si>
    <t>TOTAL DEVELOPMENT COSTS</t>
  </si>
  <si>
    <t>LESS:</t>
  </si>
  <si>
    <t>Amount of Non-qualified Financing</t>
  </si>
  <si>
    <t>Historic tax Credit (Residential Portion)</t>
  </si>
  <si>
    <t>Total Eligible Basis</t>
  </si>
  <si>
    <t>TIMES:</t>
  </si>
  <si>
    <t>Adjusted for QCT/DDA</t>
  </si>
  <si>
    <t>Applicable Fraction</t>
  </si>
  <si>
    <t>Total Qualified Basis</t>
  </si>
  <si>
    <t>Applicable Percentage</t>
  </si>
  <si>
    <t>Total Annual Credit Qualified</t>
  </si>
  <si>
    <t>Total Tax Credits Requested</t>
  </si>
  <si>
    <t>Equity Gap</t>
  </si>
  <si>
    <t>Credits Needed to fill Equity Gap</t>
  </si>
  <si>
    <t>Total</t>
  </si>
  <si>
    <t>Bedrooms</t>
  </si>
  <si>
    <t>Type</t>
  </si>
  <si>
    <t>Square Feet</t>
  </si>
  <si>
    <t>Number</t>
  </si>
  <si>
    <t>Rent</t>
  </si>
  <si>
    <t>Utilities</t>
  </si>
  <si>
    <t>Annual Rent</t>
  </si>
  <si>
    <t>Totals</t>
  </si>
  <si>
    <t>1 Br</t>
  </si>
  <si>
    <t>Less Vacancy</t>
  </si>
  <si>
    <t>NET RENT</t>
  </si>
  <si>
    <t>OTHER INCOME</t>
  </si>
  <si>
    <t>Laundry</t>
  </si>
  <si>
    <t>TOTAL INCOME</t>
  </si>
  <si>
    <t>Annual</t>
  </si>
  <si>
    <t>Monthly</t>
  </si>
  <si>
    <t>Per Month</t>
  </si>
  <si>
    <t>TOTAL ADMINISTRATIVE</t>
  </si>
  <si>
    <t>TOTAL UTILITIES</t>
  </si>
  <si>
    <t>TOTAL MAINTENANCE</t>
  </si>
  <si>
    <t xml:space="preserve">PRO FORMA    </t>
  </si>
  <si>
    <t>Year</t>
  </si>
  <si>
    <t>Net Operating Income</t>
  </si>
  <si>
    <t>Cash Flow</t>
  </si>
  <si>
    <t>Net Cash</t>
  </si>
  <si>
    <t>DCR</t>
  </si>
  <si>
    <t>Cumulative Cash Flow</t>
  </si>
  <si>
    <t>Beginning Balance</t>
  </si>
  <si>
    <t>Ending Balance</t>
  </si>
  <si>
    <t xml:space="preserve">  Plus Reserves</t>
  </si>
  <si>
    <t xml:space="preserve">  Less Interest Expense</t>
  </si>
  <si>
    <t>Taxable Income (Loss)</t>
  </si>
  <si>
    <t xml:space="preserve">  Plus Tax Savings</t>
  </si>
  <si>
    <t>After Tax Cash Flow</t>
  </si>
  <si>
    <t>Future Value of Cash Flows at Yr 15:</t>
  </si>
  <si>
    <t>Total Years</t>
  </si>
  <si>
    <t>Reinvestment Rate</t>
  </si>
  <si>
    <t>Cash Flows</t>
  </si>
  <si>
    <t>PRINCIPAL</t>
  </si>
  <si>
    <t>INTEREST</t>
  </si>
  <si>
    <t>AMORTIZATION PERIOD</t>
  </si>
  <si>
    <t>TERM</t>
  </si>
  <si>
    <t>MONTHLY PAYMENT</t>
  </si>
  <si>
    <t>ANNUAL PAYMENT</t>
  </si>
  <si>
    <t>YEAR</t>
  </si>
  <si>
    <t>BEGINNING BALANCE</t>
  </si>
  <si>
    <t>ENDING BALANCE</t>
  </si>
  <si>
    <t>TOTAL PAID</t>
  </si>
  <si>
    <t>Total Interest</t>
  </si>
  <si>
    <t>PROJ. VALUE</t>
  </si>
  <si>
    <t>OUTSTANDING DEBT</t>
  </si>
  <si>
    <t>DEBT/EQUITY RATIO</t>
  </si>
  <si>
    <t>Construction Flow of Funds</t>
  </si>
  <si>
    <t>Sources:</t>
  </si>
  <si>
    <t>Construction Closing</t>
  </si>
  <si>
    <t>Permanent Closing</t>
  </si>
  <si>
    <t>Final Capital Contribution</t>
  </si>
  <si>
    <t>VHCB Loan</t>
  </si>
  <si>
    <t>GP Cap Contrb</t>
  </si>
  <si>
    <t>LP Cap. Contrib.</t>
  </si>
  <si>
    <t>TOTALS:</t>
  </si>
  <si>
    <t>Uses:</t>
  </si>
  <si>
    <t>Construction Loan Balance</t>
  </si>
  <si>
    <t>Construction Loan Interest</t>
  </si>
  <si>
    <t>Bridge Interest (Cumulative)</t>
  </si>
  <si>
    <t>ACQUISITION</t>
  </si>
  <si>
    <t>CONSTRUCTION HARD COSTS</t>
  </si>
  <si>
    <t>Subtotal - Hard Costs</t>
  </si>
  <si>
    <t>Subtotal - Acquisition</t>
  </si>
  <si>
    <t>SOFT COSTS</t>
  </si>
  <si>
    <t>RESERVES</t>
  </si>
  <si>
    <t xml:space="preserve"> Replacement Reserves</t>
  </si>
  <si>
    <t>Subtotal - Soft Costs</t>
  </si>
  <si>
    <t>Residential Depreciation</t>
  </si>
  <si>
    <t>Acquisition Basis</t>
  </si>
  <si>
    <t>Construction Basis</t>
  </si>
  <si>
    <t>Historic Credit Basis</t>
  </si>
  <si>
    <t>Other</t>
  </si>
  <si>
    <t>Square Footage Fraction</t>
  </si>
  <si>
    <t>TOTALS</t>
  </si>
  <si>
    <t>USES</t>
  </si>
  <si>
    <t>SOURCES</t>
  </si>
  <si>
    <t>Construction Hard Costs</t>
  </si>
  <si>
    <t>Soft Costs</t>
  </si>
  <si>
    <t>Acquisition</t>
  </si>
  <si>
    <t>TOTAL SOURCES</t>
  </si>
  <si>
    <t>TOTAL USES</t>
  </si>
  <si>
    <t>% of Total Development Cost</t>
  </si>
  <si>
    <t>Total Equity</t>
  </si>
  <si>
    <t>Interest Rate</t>
  </si>
  <si>
    <t>0 Br</t>
  </si>
  <si>
    <t>Long Term Depreciable Basis</t>
  </si>
  <si>
    <t>Depreciation Schedule</t>
  </si>
  <si>
    <t>Short Term Depreciable Basis</t>
  </si>
  <si>
    <t>Annual Depreciation</t>
  </si>
  <si>
    <t>Long Depreciation Schedule:</t>
  </si>
  <si>
    <t>Short Depreciation Schedule:</t>
  </si>
  <si>
    <t>Historic Credit Rate</t>
  </si>
  <si>
    <t>Annual Historic Credit</t>
  </si>
  <si>
    <t xml:space="preserve">  Less Long Depreciation</t>
  </si>
  <si>
    <t xml:space="preserve">  Less Short Depreciation</t>
  </si>
  <si>
    <t>Building #</t>
  </si>
  <si>
    <t>Unit #</t>
  </si>
  <si>
    <t>HOME Unit</t>
  </si>
  <si>
    <t>Lead Paint Unit</t>
  </si>
  <si>
    <t>Project Based Assistance</t>
  </si>
  <si>
    <t>Tax Credit Unit</t>
  </si>
  <si>
    <t>VHCB Restricted</t>
  </si>
  <si>
    <t>Accessible</t>
  </si>
  <si>
    <t>Adaptable</t>
  </si>
  <si>
    <t>Unrestricted</t>
  </si>
  <si>
    <t>Number of Bedrooms</t>
  </si>
  <si>
    <t>Proposed Square Footage</t>
  </si>
  <si>
    <t>Proposed Rent</t>
  </si>
  <si>
    <t>Utility Allowance for Tenant-Paid Utilities</t>
  </si>
  <si>
    <t>Gross Rent (Rent + Tenant-Paid Utilities)</t>
  </si>
  <si>
    <t>OCCUPIED BY:
Income level of residents to be served:</t>
  </si>
  <si>
    <t>&lt;30%</t>
  </si>
  <si>
    <t>&lt;50%</t>
  </si>
  <si>
    <t>&lt;60%</t>
  </si>
  <si>
    <t>&lt;80%</t>
  </si>
  <si>
    <t>&lt;100%</t>
  </si>
  <si>
    <t>&gt;100%</t>
  </si>
  <si>
    <t>AFFORDABLE TO:
Units affordable to residents at:</t>
  </si>
  <si>
    <t>30%</t>
  </si>
  <si>
    <t>50%</t>
  </si>
  <si>
    <t>60%</t>
  </si>
  <si>
    <t>65%</t>
  </si>
  <si>
    <t>80%</t>
  </si>
  <si>
    <t>100%+</t>
  </si>
  <si>
    <t>Total #
Units</t>
  </si>
  <si>
    <t>Totals:</t>
  </si>
  <si>
    <t>Total # Units:</t>
  </si>
  <si>
    <t>DEVELOPER'S FEES</t>
  </si>
  <si>
    <t>A</t>
  </si>
  <si>
    <t>B</t>
  </si>
  <si>
    <t>C</t>
  </si>
  <si>
    <t>4+ Br</t>
  </si>
  <si>
    <t>Average</t>
  </si>
  <si>
    <t xml:space="preserve">  HC Restricted Units</t>
  </si>
  <si>
    <t xml:space="preserve">  Non-HC Restricted Units</t>
  </si>
  <si>
    <t>Increase in Income from Other Sources:</t>
  </si>
  <si>
    <t>Increase in Income from Rental Units:</t>
  </si>
  <si>
    <t>Increase in Income from Commercial:</t>
  </si>
  <si>
    <t>years</t>
  </si>
  <si>
    <t>VHCB</t>
  </si>
  <si>
    <t>VCDP</t>
  </si>
  <si>
    <t>Allocation of Sources</t>
  </si>
  <si>
    <t>Operating Income</t>
  </si>
  <si>
    <t>Gross Rent</t>
  </si>
  <si>
    <t>Other Income</t>
  </si>
  <si>
    <t>Vacancy and other losses</t>
  </si>
  <si>
    <t>Total Operating Income</t>
  </si>
  <si>
    <t>Operating Expenses</t>
  </si>
  <si>
    <t>Total Expenses (excl. Reserves)</t>
  </si>
  <si>
    <t>Reserves</t>
  </si>
  <si>
    <t>Total Operating Expense</t>
  </si>
  <si>
    <t>Operating Subsidies / Sinking Fund</t>
  </si>
  <si>
    <t>Annual Cash Flow</t>
  </si>
  <si>
    <t>Cumulative Replacement Reserves</t>
  </si>
  <si>
    <t>Date of Capital Contribution:</t>
  </si>
  <si>
    <t>Current After Tax Cash Flows</t>
  </si>
  <si>
    <t>Discount Rate:</t>
  </si>
  <si>
    <t>Amount of Capital Contribution:</t>
  </si>
  <si>
    <t>Present Value of Contributions:</t>
  </si>
  <si>
    <t>IRR:</t>
  </si>
  <si>
    <t>Equity Yield:</t>
  </si>
  <si>
    <t xml:space="preserve"> Repay Construction Loan</t>
  </si>
  <si>
    <t>Construction Loan</t>
  </si>
  <si>
    <t>Permanent Loan</t>
  </si>
  <si>
    <t>Withdrawals</t>
  </si>
  <si>
    <t>Total Development Cost:</t>
  </si>
  <si>
    <t>Total Development Cost Per SF:</t>
  </si>
  <si>
    <t>Credit Amount Allocated:</t>
  </si>
  <si>
    <t>Housing Credit Restricted Units:</t>
  </si>
  <si>
    <t>Max Credit Potential:</t>
  </si>
  <si>
    <t>APPLICABLE FRACTION CALCULATION</t>
  </si>
  <si>
    <t>Estimated Yield - Housing Credit Syndication</t>
  </si>
  <si>
    <t>per unit month</t>
  </si>
  <si>
    <t>Capital Contribution Number:</t>
  </si>
  <si>
    <t>Less Primary Debt Service</t>
  </si>
  <si>
    <t>Less Secondary Debt Service</t>
  </si>
  <si>
    <t>Commercial Space Income</t>
  </si>
  <si>
    <t>Deposits</t>
  </si>
  <si>
    <t>Credit Election:</t>
  </si>
  <si>
    <t>40/60</t>
  </si>
  <si>
    <t>Special LP or GP Fee</t>
  </si>
  <si>
    <t>Repayment of Deferred Fee</t>
  </si>
  <si>
    <t>Partnership Audit or K-1 Fee</t>
  </si>
  <si>
    <t>Distribution</t>
  </si>
  <si>
    <t>Net to Residual Recepits/Cumulative Cash Flow</t>
  </si>
  <si>
    <t>Withdrawals:</t>
  </si>
  <si>
    <t>Project Operating Needs</t>
  </si>
  <si>
    <t>Repayment of Deferred Devel. Fee</t>
  </si>
  <si>
    <t>Distribution of Cash to Owner</t>
  </si>
  <si>
    <t xml:space="preserve">  Plus Federal Housing Credits</t>
  </si>
  <si>
    <t>Plus State Credits</t>
  </si>
  <si>
    <t>Plus Historic Rehab Credits</t>
  </si>
  <si>
    <t>COST BASIS FOR DEVEL FEE</t>
  </si>
  <si>
    <t>DEVELOPER FEE</t>
  </si>
  <si>
    <t>DEVELOPER FEE %</t>
  </si>
  <si>
    <t xml:space="preserve">Estimated Net Syndication Proceeds (Sec. 42 Housing Credit only) </t>
  </si>
  <si>
    <t>deferred</t>
  </si>
  <si>
    <t>Subtotal - Syndication Costs</t>
  </si>
  <si>
    <t>Subtotal - Developer's Fees</t>
  </si>
  <si>
    <t>Subtotal - Reserves</t>
  </si>
  <si>
    <t>Appraisal</t>
  </si>
  <si>
    <t>Demolition (without replacement)</t>
  </si>
  <si>
    <t>Legal - Title and Recording</t>
  </si>
  <si>
    <t>Contractor Overhead</t>
  </si>
  <si>
    <t>Contractor Profit</t>
  </si>
  <si>
    <t>Construction Contingency</t>
  </si>
  <si>
    <t>Construction Bond Fee</t>
  </si>
  <si>
    <t>Hazardous Materials Abatement</t>
  </si>
  <si>
    <t>Off-Site Improvements</t>
  </si>
  <si>
    <t>Furnishings, Fixtures, &amp; Equipment</t>
  </si>
  <si>
    <t>Legal/Accounting</t>
  </si>
  <si>
    <t>Relocation</t>
  </si>
  <si>
    <t>Environmental Assessment</t>
  </si>
  <si>
    <t>Energy Assessment</t>
  </si>
  <si>
    <t>Permits/Fees</t>
  </si>
  <si>
    <t>Market Study</t>
  </si>
  <si>
    <t>Construction Loan Origination Fee</t>
  </si>
  <si>
    <t>Taxes During Construction</t>
  </si>
  <si>
    <t>Clerk of the Works</t>
  </si>
  <si>
    <t>Marketing</t>
  </si>
  <si>
    <t>Tax Credit Fees</t>
  </si>
  <si>
    <t>Soft Cost Contingency</t>
  </si>
  <si>
    <t>Permanent Loan Origination Fee</t>
  </si>
  <si>
    <t>Lender's Counsel's Fee</t>
  </si>
  <si>
    <t>Organizational (Partnership)</t>
  </si>
  <si>
    <t>Bridge Loan Fees and Expenses</t>
  </si>
  <si>
    <t>Syndication Consultant</t>
  </si>
  <si>
    <t>Tax Opinion</t>
  </si>
  <si>
    <t>Developer's Fees</t>
  </si>
  <si>
    <t>Other Partnership Fees</t>
  </si>
  <si>
    <t>Consultant Fees</t>
  </si>
  <si>
    <t>Working Capital</t>
  </si>
  <si>
    <t>Rent-up (Deficit Escrow) Reserve</t>
  </si>
  <si>
    <t>Replacement Reserves</t>
  </si>
  <si>
    <t>Operating Reserves</t>
  </si>
  <si>
    <t>TOTAL TAXES &amp; INSURANCE</t>
  </si>
  <si>
    <t>ADMINISTRATIVE</t>
  </si>
  <si>
    <t>SUPPORTIVE SERVICE</t>
  </si>
  <si>
    <t>TOTAL SUPPORTIVE SERVICE</t>
  </si>
  <si>
    <t>UTILITIES</t>
  </si>
  <si>
    <t>MAINTENANCE</t>
  </si>
  <si>
    <t>TAXES &amp; INSURANCE</t>
  </si>
  <si>
    <t>Payroll Taxes</t>
  </si>
  <si>
    <t>TOTAL FINANCIAL</t>
  </si>
  <si>
    <t>FINANCIAL</t>
  </si>
  <si>
    <t>excl. debt svc &amp; res.</t>
  </si>
  <si>
    <t>Health Insurance &amp; Other Benefits</t>
  </si>
  <si>
    <t>Miscellaneous Taxes, Permits, Licenses, Insurance</t>
  </si>
  <si>
    <t>Property Insurance</t>
  </si>
  <si>
    <t>Real Estate Taxes</t>
  </si>
  <si>
    <t>Workman's Compensation</t>
  </si>
  <si>
    <t>Payroll (Maintenance, Grounds, Repair)</t>
  </si>
  <si>
    <t>Supplies (Janitor, Repairs, Paint)</t>
  </si>
  <si>
    <t>Contracts (Grounds, Exterminating, Repairs, Elevator)</t>
  </si>
  <si>
    <t>Trash Removal</t>
  </si>
  <si>
    <t>HVAC Repairs / Maintenance</t>
  </si>
  <si>
    <t>Snow Removal</t>
  </si>
  <si>
    <t>Vehicle &amp; Maintenance Equip. Operation &amp; Repair</t>
  </si>
  <si>
    <t>Misc Operating &amp; Maintenance Expense (incl Fire Alarm)</t>
  </si>
  <si>
    <t>Primary Debt Service</t>
  </si>
  <si>
    <t>Other "must pay" debt service</t>
  </si>
  <si>
    <t>Miscellaneous Financial Expense</t>
  </si>
  <si>
    <t>Electricity</t>
  </si>
  <si>
    <t>Fuel</t>
  </si>
  <si>
    <t>Sewer</t>
  </si>
  <si>
    <t>Water</t>
  </si>
  <si>
    <t>Supportive Services</t>
  </si>
  <si>
    <t>Tax Credit Monitoring Fee</t>
  </si>
  <si>
    <t>Office Salaries</t>
  </si>
  <si>
    <t>Office Expenses</t>
  </si>
  <si>
    <t>Misc. Admin Expense (incl TRACS, LIHTC Fees, Training, Telephone, etc)</t>
  </si>
  <si>
    <t>Manager or Superintendent Salaries</t>
  </si>
  <si>
    <t>Management Fee</t>
  </si>
  <si>
    <t>Management &amp; Consultants</t>
  </si>
  <si>
    <t>Legal Expense</t>
  </si>
  <si>
    <t>Conventions &amp; Meetings</t>
  </si>
  <si>
    <t>Bookkeeping Fees/Acctg Services</t>
  </si>
  <si>
    <t>Audit Expense</t>
  </si>
  <si>
    <t>Other (Pre-development financing)</t>
  </si>
  <si>
    <t xml:space="preserve">Other </t>
  </si>
  <si>
    <t>HTF Unit</t>
  </si>
  <si>
    <t>Subtotal – Residential Sq. Footage</t>
  </si>
  <si>
    <t>Commercial Space Square Footage, if any</t>
  </si>
  <si>
    <t>Covered Parking Square Footage</t>
  </si>
  <si>
    <t>Total Square Footage</t>
  </si>
  <si>
    <t>Land</t>
  </si>
  <si>
    <t>Purchase of Building</t>
  </si>
  <si>
    <t>Construction - Residential</t>
  </si>
  <si>
    <t>Construction - Commercial</t>
  </si>
  <si>
    <t>Site work</t>
  </si>
  <si>
    <t>Commercial Fit Up</t>
  </si>
  <si>
    <t>Demolition - construction</t>
  </si>
  <si>
    <t>Contstruction Loan Interest</t>
  </si>
  <si>
    <t>Mgr. Unit</t>
  </si>
  <si>
    <t>Residential Development Cost per Unit:</t>
  </si>
  <si>
    <t>Residential</t>
  </si>
  <si>
    <t>Commercial</t>
  </si>
  <si>
    <t>Total Budget</t>
  </si>
  <si>
    <t>Manager's Unit</t>
  </si>
  <si>
    <t>VHFA - Federal Tax Credit Equity</t>
  </si>
  <si>
    <t>VHFA - VT State Tax Credit Equity</t>
  </si>
  <si>
    <t>Deferred Developer Fee</t>
  </si>
  <si>
    <t>AHP</t>
  </si>
  <si>
    <t>Equity</t>
  </si>
  <si>
    <t>Allocation - by Sq Ft</t>
  </si>
  <si>
    <t>VHFA Construction Loan</t>
  </si>
  <si>
    <t>Energy Incentives</t>
  </si>
  <si>
    <t>Unconditioned space (basement, crawlspace) Square Footage</t>
  </si>
  <si>
    <t>For VHFA use:</t>
  </si>
  <si>
    <t>(Nov 2018)</t>
  </si>
  <si>
    <t>Total Residential Units</t>
  </si>
  <si>
    <t>Below-the-Line Expenses:</t>
  </si>
  <si>
    <t>Less Vacancy Commercial</t>
  </si>
  <si>
    <t>Housing Credit Restricted Units</t>
  </si>
  <si>
    <t>Housing Credit Square Footage</t>
  </si>
  <si>
    <t>Total Residential Unit Square Footage</t>
  </si>
  <si>
    <t>Check all Applicable (Please use 1 = yes and 0 = no)</t>
  </si>
  <si>
    <t>Amortizing Permanent Debt</t>
  </si>
  <si>
    <t>Historic Credit Equity</t>
  </si>
  <si>
    <t>Existing Cash Accounts</t>
  </si>
  <si>
    <t>VHCB Feasibility</t>
  </si>
  <si>
    <t>months</t>
  </si>
  <si>
    <t>Conditioned Space Square Footage</t>
  </si>
  <si>
    <t>Contractor General Requirements</t>
  </si>
  <si>
    <t>Engineering</t>
  </si>
  <si>
    <t>Architectural</t>
  </si>
  <si>
    <t>Construction Period Insurance</t>
  </si>
  <si>
    <t>Grand Total</t>
  </si>
  <si>
    <t>Project Name</t>
  </si>
  <si>
    <t>assumptions:</t>
  </si>
  <si>
    <t>sources-uses:</t>
  </si>
  <si>
    <t>rent summary:</t>
  </si>
  <si>
    <t>cashflows:</t>
  </si>
  <si>
    <t>amortizations:</t>
  </si>
  <si>
    <t>flow of funds:</t>
  </si>
  <si>
    <t>This sheet is not necessary to complete unless VHFA construction financing is also being sought.</t>
  </si>
  <si>
    <t>Tenant-Paid</t>
  </si>
  <si>
    <t>Mid-Term Depreciable Basis</t>
  </si>
  <si>
    <t>Mid Depreciation Schedule:</t>
  </si>
  <si>
    <t xml:space="preserve">  Less Mid Depreciation</t>
  </si>
  <si>
    <t>Less GP Fee</t>
  </si>
  <si>
    <r>
      <t xml:space="preserve">If you need to put on additional sources, make sure you check and modify as needed the formula in cell c77 in </t>
    </r>
    <r>
      <rPr>
        <u/>
        <sz val="12"/>
        <rFont val="Times New Roman"/>
        <family val="1"/>
      </rPr>
      <t>credit calcs</t>
    </r>
    <r>
      <rPr>
        <sz val="12"/>
        <rFont val="Times New Roman"/>
        <family val="1"/>
      </rPr>
      <t xml:space="preserve"> sheet (it should include the non-Housing Credit sources) and the columns H through Q on the </t>
    </r>
    <r>
      <rPr>
        <u/>
        <sz val="12"/>
        <rFont val="Times New Roman"/>
        <family val="1"/>
      </rPr>
      <t>sources-uses</t>
    </r>
    <r>
      <rPr>
        <sz val="12"/>
        <rFont val="Times New Roman"/>
        <family val="1"/>
      </rPr>
      <t xml:space="preserve"> sheet.  For Bond credit deals make sure to use the most current month's credit rates.</t>
    </r>
  </si>
  <si>
    <t xml:space="preserve">Make sure depreciable items are captured at the bottom of the sheet in the appropriate depreciation schedule.  The allocation of sources to uses (columns H through Qis important in the basis calculation, so please do not leave this section blank.  </t>
  </si>
  <si>
    <t>The beginning balance of cumulative cashflow (cell c36) includes Other Operating Reserves and Sinking Fund (Working Capital and Deficit Escrow assumed to be used up during rent up period).  Any financed accounts that are not used up are assumed to remain with the project.  If owner's cash or a letter of credit is used for any of these, you may want to modify the formula accordingly.  Also cashflow is usually not syndicated and this model assumes it all goes into the project's cash accounts.  If this is not the case please modify the formulas accordingly.</t>
  </si>
  <si>
    <r>
      <t xml:space="preserve">Modify amortization table as needed to match funding sources but please make sure that </t>
    </r>
    <r>
      <rPr>
        <u/>
        <sz val="12"/>
        <rFont val="Times New Roman"/>
        <family val="1"/>
      </rPr>
      <t>cashflows</t>
    </r>
    <r>
      <rPr>
        <sz val="12"/>
        <rFont val="Times New Roman"/>
        <family val="1"/>
      </rPr>
      <t xml:space="preserve"> picks up all references (specifically, make sure if you add amortization tables that the total interest line (row 73) and the outstanding principal balance line (row 78) pick it up. Modify formulas in amortization tables as needed to match financing terms.</t>
    </r>
  </si>
  <si>
    <t>credit calcs:</t>
  </si>
  <si>
    <t>Housing Credit Square Footages</t>
  </si>
  <si>
    <t>rents:</t>
  </si>
  <si>
    <r>
      <t>It is a good idea to create formulas that average rents and square footages (off of the '</t>
    </r>
    <r>
      <rPr>
        <u/>
        <sz val="12"/>
        <rFont val="Times New Roman"/>
        <family val="1"/>
      </rPr>
      <t>Rents'</t>
    </r>
    <r>
      <rPr>
        <sz val="12"/>
        <rFont val="Times New Roman"/>
        <family val="1"/>
      </rPr>
      <t xml:space="preserve"> worksheet) for all of the units of the same bedroom size into the appropriate cells as well as the formula that sums the number of units of each bedroom size.  Put a number into Commercial Income (cell g38) only for mixed use properties when the commercial space cash flow has been designated to subsidize the residential portion of the project. Tenant-paid utilities are here only as a reference to show what the total tenant payment will be (they are not part of the income to the project).</t>
    </r>
  </si>
  <si>
    <t>Column AD has housing credit unit square footages tallied. If rows are added for additional units, please make sure to copy formulas into new rows as needed. Tenant-paid utilities are here only as a reference to show what the total tenant payment will be (they are not part of the income to the project).</t>
  </si>
  <si>
    <t>Only needs to be completed through row 57.  Please put in a replacement reserve usage over time based on a capital needs assessment (or your best estimate, for new construction).  To the extent there is secondary amortizing debt, link from this sheet to the 'amortizations' sheet.</t>
  </si>
  <si>
    <t>If the development is not using historic credits, delete the formulas in column G.  If the project does use historic credits, modify the formulas as needed when only a portion of a line item's cost (or none of a line item's cost) is in historic basis. If there are mid-term depreciable items, reference them by formula or hard entry in cell F80.</t>
  </si>
  <si>
    <t>Common Area Sq. Ft. (mgr. unit, halls, stairs, laundry, etc.)</t>
  </si>
  <si>
    <t>rev 11/2018</t>
  </si>
  <si>
    <t>Permanent Supportive Housing: Service Plan and Budget</t>
  </si>
  <si>
    <t>PSH Units:</t>
  </si>
  <si>
    <t>Included Services:</t>
  </si>
  <si>
    <t>(check all that apply)</t>
  </si>
  <si>
    <t>Service Coordination</t>
  </si>
  <si>
    <t>SASH</t>
  </si>
  <si>
    <t>Personal Care</t>
  </si>
  <si>
    <t>Case Management</t>
  </si>
  <si>
    <t>Nursing/Wellness Nurse</t>
  </si>
  <si>
    <t>Meals</t>
  </si>
  <si>
    <t>Housekeeping</t>
  </si>
  <si>
    <t>Transportation</t>
  </si>
  <si>
    <t>% of residents receiving service</t>
  </si>
  <si>
    <t>Hours/week</t>
  </si>
  <si>
    <t>Provider</t>
  </si>
  <si>
    <t>Funding Source</t>
  </si>
  <si>
    <t>Income:</t>
  </si>
  <si>
    <t>Project Operating Budget</t>
  </si>
  <si>
    <t>SASH Program (Medicare &amp; State Funds)</t>
  </si>
  <si>
    <t>Owner Contribution</t>
  </si>
  <si>
    <t>Third Party Provider</t>
  </si>
  <si>
    <t>Grant</t>
  </si>
  <si>
    <t>Sinking Fund</t>
  </si>
  <si>
    <t>Other (Specify)</t>
  </si>
  <si>
    <t>Cost</t>
  </si>
  <si>
    <t>Total:</t>
  </si>
  <si>
    <t>Total Units:</t>
  </si>
  <si>
    <t>Narrative:</t>
  </si>
  <si>
    <t>Cash flow as a percentage of expenses</t>
  </si>
  <si>
    <t>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</si>
</sst>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dd\-mmm\-yy_)"/>
    <numFmt numFmtId="165" formatCode="0.0%"/>
    <numFmt numFmtId="166" formatCode="0.00_)"/>
    <numFmt numFmtId="167" formatCode="dd\-mmm\-yy"/>
    <numFmt numFmtId="168" formatCode="[$-409]mmmm\ d\,\ yyyy;@"/>
    <numFmt numFmtId="169" formatCode="&quot;$&quot;#,##0"/>
    <numFmt numFmtId="170" formatCode="_(&quot;$&quot;* #,##0_);_(&quot;$&quot;* \(#,##0\);_(&quot;$&quot;* &quot;-&quot;??_);_(@_)"/>
    <numFmt numFmtId="171" formatCode="_(* #,##0_);_(* \(#,##0\);_(* &quot;-&quot;??_);_(@_)"/>
    <numFmt numFmtId="172" formatCode="m/d/yy;@"/>
    <numFmt numFmtId="173" formatCode="0.0_)"/>
  </numFmts>
  <fonts count="30" x14ac:knownFonts="1">
    <font>
      <sz val="12"/>
      <name val="Courier"/>
    </font>
    <font>
      <sz val="8"/>
      <name val="Times New Roman"/>
      <family val="1"/>
    </font>
    <font>
      <sz val="12"/>
      <name val="Courier"/>
      <family val="3"/>
    </font>
    <font>
      <sz val="8"/>
      <color indexed="81"/>
      <name val="Tahoma"/>
      <family val="2"/>
    </font>
    <font>
      <sz val="12"/>
      <name val="Courier"/>
    </font>
    <font>
      <sz val="12"/>
      <color indexed="8"/>
      <name val="Calibri"/>
      <family val="2"/>
    </font>
    <font>
      <b/>
      <sz val="14"/>
      <color indexed="8"/>
      <name val="Calibri"/>
      <family val="2"/>
    </font>
    <font>
      <sz val="12"/>
      <name val="Calibri"/>
      <family val="2"/>
    </font>
    <font>
      <sz val="12"/>
      <color indexed="8"/>
      <name val="Calibri"/>
      <family val="2"/>
      <scheme val="minor"/>
    </font>
    <font>
      <b/>
      <sz val="14"/>
      <color indexed="8"/>
      <name val="Calibri"/>
      <family val="2"/>
      <scheme val="minor"/>
    </font>
    <font>
      <sz val="12"/>
      <name val="Calibri"/>
      <family val="2"/>
      <scheme val="minor"/>
    </font>
    <font>
      <b/>
      <sz val="12"/>
      <color indexed="8"/>
      <name val="Calibri"/>
      <family val="2"/>
      <scheme val="minor"/>
    </font>
    <font>
      <b/>
      <sz val="12"/>
      <name val="Calibri"/>
      <family val="2"/>
      <scheme val="minor"/>
    </font>
    <font>
      <i/>
      <sz val="12"/>
      <color indexed="8"/>
      <name val="Calibri"/>
      <family val="2"/>
      <scheme val="minor"/>
    </font>
    <font>
      <i/>
      <sz val="12"/>
      <name val="Calibri"/>
      <family val="2"/>
      <scheme val="minor"/>
    </font>
    <font>
      <i/>
      <sz val="12"/>
      <color indexed="8"/>
      <name val="Calibri"/>
      <family val="2"/>
    </font>
    <font>
      <i/>
      <sz val="12"/>
      <name val="Calibri"/>
      <family val="2"/>
    </font>
    <font>
      <b/>
      <sz val="14"/>
      <name val="Calibri"/>
      <family val="2"/>
      <scheme val="minor"/>
    </font>
    <font>
      <sz val="12"/>
      <color theme="0"/>
      <name val="Calibri"/>
      <family val="2"/>
      <scheme val="minor"/>
    </font>
    <font>
      <b/>
      <sz val="12"/>
      <color indexed="8"/>
      <name val="Calibri"/>
      <family val="2"/>
    </font>
    <font>
      <b/>
      <sz val="12"/>
      <name val="Calibri"/>
      <family val="2"/>
    </font>
    <font>
      <sz val="12"/>
      <color theme="0" tint="-0.499984740745262"/>
      <name val="Calibri"/>
      <family val="2"/>
      <scheme val="minor"/>
    </font>
    <font>
      <sz val="12"/>
      <name val="Times New Roman"/>
      <family val="1"/>
    </font>
    <font>
      <b/>
      <sz val="12"/>
      <color theme="3"/>
      <name val="Calibri"/>
      <family val="2"/>
      <scheme val="minor"/>
    </font>
    <font>
      <i/>
      <sz val="10"/>
      <name val="Calibri"/>
      <family val="2"/>
      <scheme val="minor"/>
    </font>
    <font>
      <sz val="9"/>
      <color indexed="81"/>
      <name val="Tahoma"/>
      <family val="2"/>
    </font>
    <font>
      <b/>
      <sz val="9"/>
      <color indexed="81"/>
      <name val="Tahoma"/>
      <family val="2"/>
    </font>
    <font>
      <b/>
      <sz val="10"/>
      <color indexed="81"/>
      <name val="Calibri"/>
      <family val="2"/>
      <scheme val="minor"/>
    </font>
    <font>
      <b/>
      <sz val="11"/>
      <color indexed="81"/>
      <name val="Tahoma"/>
      <family val="2"/>
    </font>
    <font>
      <u/>
      <sz val="12"/>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32">
    <border>
      <left/>
      <right/>
      <top/>
      <bottom/>
      <diagonal/>
    </border>
    <border>
      <left/>
      <right/>
      <top style="thin">
        <color indexed="64"/>
      </top>
      <bottom/>
      <diagonal/>
    </border>
    <border>
      <left/>
      <right/>
      <top style="double">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double">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double">
        <color indexed="64"/>
      </left>
      <right/>
      <top/>
      <bottom style="double">
        <color indexed="64"/>
      </bottom>
      <diagonal/>
    </border>
  </borders>
  <cellStyleXfs count="5">
    <xf numFmtId="37" fontId="0" fillId="0" borderId="0"/>
    <xf numFmtId="9" fontId="1" fillId="0" borderId="0" applyFont="0" applyFill="0" applyBorder="0" applyAlignment="0" applyProtection="0"/>
    <xf numFmtId="37" fontId="2" fillId="0" borderId="0"/>
    <xf numFmtId="44" fontId="4" fillId="0" borderId="0" applyFont="0" applyFill="0" applyBorder="0" applyAlignment="0" applyProtection="0"/>
    <xf numFmtId="43" fontId="4" fillId="0" borderId="0" applyFont="0" applyFill="0" applyBorder="0" applyAlignment="0" applyProtection="0"/>
  </cellStyleXfs>
  <cellXfs count="277">
    <xf numFmtId="37" fontId="0" fillId="0" borderId="0" xfId="0"/>
    <xf numFmtId="37" fontId="5" fillId="0" borderId="17" xfId="0" applyFont="1" applyFill="1" applyBorder="1"/>
    <xf numFmtId="37" fontId="7" fillId="0" borderId="17" xfId="0" applyFont="1" applyBorder="1"/>
    <xf numFmtId="37" fontId="7" fillId="0" borderId="0" xfId="0" applyFont="1"/>
    <xf numFmtId="37" fontId="5" fillId="0" borderId="0" xfId="0" applyFont="1" applyFill="1" applyBorder="1"/>
    <xf numFmtId="37" fontId="5" fillId="0" borderId="0" xfId="0" applyNumberFormat="1" applyFont="1" applyFill="1" applyAlignment="1" applyProtection="1">
      <alignment horizontal="left"/>
    </xf>
    <xf numFmtId="37" fontId="7" fillId="0" borderId="0" xfId="0" applyNumberFormat="1" applyFont="1" applyProtection="1"/>
    <xf numFmtId="37" fontId="5" fillId="0" borderId="0" xfId="0" applyNumberFormat="1" applyFont="1" applyFill="1" applyAlignment="1" applyProtection="1">
      <alignment horizontal="center"/>
    </xf>
    <xf numFmtId="37" fontId="7" fillId="0" borderId="2" xfId="0" applyFont="1" applyBorder="1"/>
    <xf numFmtId="37" fontId="5" fillId="0" borderId="0" xfId="0" applyNumberFormat="1" applyFont="1" applyFill="1" applyAlignment="1" applyProtection="1">
      <alignment horizontal="right"/>
    </xf>
    <xf numFmtId="37" fontId="7" fillId="0" borderId="0" xfId="0" applyFont="1" applyAlignment="1">
      <alignment horizontal="right"/>
    </xf>
    <xf numFmtId="37" fontId="5" fillId="0" borderId="1" xfId="0" applyNumberFormat="1" applyFont="1" applyFill="1" applyBorder="1" applyProtection="1"/>
    <xf numFmtId="37" fontId="5" fillId="0" borderId="0" xfId="0" applyNumberFormat="1" applyFont="1" applyFill="1" applyBorder="1" applyProtection="1"/>
    <xf numFmtId="37" fontId="7" fillId="0" borderId="0" xfId="0" applyFont="1" applyBorder="1"/>
    <xf numFmtId="168" fontId="8" fillId="0" borderId="17" xfId="0" applyNumberFormat="1" applyFont="1" applyFill="1" applyBorder="1" applyProtection="1"/>
    <xf numFmtId="37" fontId="9" fillId="0" borderId="17" xfId="0" applyNumberFormat="1" applyFont="1" applyFill="1" applyBorder="1" applyAlignment="1" applyProtection="1"/>
    <xf numFmtId="37" fontId="8" fillId="0" borderId="17" xfId="0" applyFont="1" applyFill="1" applyBorder="1"/>
    <xf numFmtId="37" fontId="8" fillId="0" borderId="17" xfId="0" applyNumberFormat="1" applyFont="1" applyFill="1" applyBorder="1" applyAlignment="1" applyProtection="1"/>
    <xf numFmtId="37" fontId="8" fillId="0" borderId="0" xfId="0" applyFont="1" applyFill="1" applyBorder="1"/>
    <xf numFmtId="37" fontId="8" fillId="0" borderId="0" xfId="0" applyNumberFormat="1" applyFont="1" applyFill="1" applyAlignment="1" applyProtection="1">
      <alignment horizontal="left"/>
    </xf>
    <xf numFmtId="37" fontId="8" fillId="0" borderId="0" xfId="0" applyNumberFormat="1" applyFont="1" applyFill="1" applyAlignment="1" applyProtection="1">
      <alignment horizontal="center"/>
    </xf>
    <xf numFmtId="37" fontId="11" fillId="0" borderId="2" xfId="0" applyNumberFormat="1" applyFont="1" applyFill="1" applyBorder="1" applyAlignment="1" applyProtection="1"/>
    <xf numFmtId="37" fontId="8" fillId="0" borderId="2" xfId="0" applyFont="1" applyFill="1" applyBorder="1"/>
    <xf numFmtId="37" fontId="8" fillId="0" borderId="0" xfId="0" applyNumberFormat="1" applyFont="1" applyFill="1" applyBorder="1" applyAlignment="1" applyProtection="1"/>
    <xf numFmtId="37" fontId="8" fillId="0" borderId="0" xfId="0" applyNumberFormat="1" applyFont="1" applyFill="1" applyBorder="1" applyAlignment="1" applyProtection="1">
      <alignment horizontal="right"/>
    </xf>
    <xf numFmtId="37" fontId="8" fillId="0" borderId="0" xfId="0" applyNumberFormat="1" applyFont="1" applyFill="1" applyAlignment="1" applyProtection="1">
      <alignment horizontal="right"/>
    </xf>
    <xf numFmtId="37" fontId="8" fillId="0" borderId="1" xfId="0" applyNumberFormat="1" applyFont="1" applyFill="1" applyBorder="1" applyProtection="1"/>
    <xf numFmtId="37" fontId="8" fillId="0" borderId="0" xfId="0" applyNumberFormat="1" applyFont="1" applyFill="1" applyBorder="1" applyProtection="1"/>
    <xf numFmtId="37" fontId="8" fillId="0" borderId="17" xfId="0" applyNumberFormat="1" applyFont="1" applyFill="1" applyBorder="1" applyAlignment="1" applyProtection="1">
      <alignment horizontal="left"/>
    </xf>
    <xf numFmtId="37" fontId="9" fillId="0" borderId="17" xfId="0" applyFont="1" applyFill="1" applyBorder="1"/>
    <xf numFmtId="164" fontId="8" fillId="0" borderId="17" xfId="0" applyNumberFormat="1" applyFont="1" applyFill="1" applyBorder="1" applyProtection="1"/>
    <xf numFmtId="37" fontId="10" fillId="1" borderId="0" xfId="0" applyFont="1" applyFill="1"/>
    <xf numFmtId="37" fontId="8" fillId="0" borderId="0" xfId="0" quotePrefix="1" applyNumberFormat="1" applyFont="1" applyFill="1" applyAlignment="1" applyProtection="1">
      <alignment horizontal="left"/>
    </xf>
    <xf numFmtId="37" fontId="13" fillId="0" borderId="0" xfId="0" applyNumberFormat="1" applyFont="1" applyFill="1" applyAlignment="1" applyProtection="1">
      <alignment horizontal="right"/>
    </xf>
    <xf numFmtId="37" fontId="8" fillId="0" borderId="3" xfId="0" applyNumberFormat="1" applyFont="1" applyFill="1" applyBorder="1" applyProtection="1"/>
    <xf numFmtId="37" fontId="13" fillId="0" borderId="0" xfId="0" applyNumberFormat="1" applyFont="1" applyFill="1" applyBorder="1" applyProtection="1"/>
    <xf numFmtId="37" fontId="8" fillId="0" borderId="2" xfId="0" applyNumberFormat="1" applyFont="1" applyFill="1" applyBorder="1" applyProtection="1"/>
    <xf numFmtId="37" fontId="6" fillId="0" borderId="17" xfId="0" applyFont="1" applyFill="1" applyBorder="1"/>
    <xf numFmtId="37" fontId="7" fillId="0" borderId="0" xfId="0" applyFont="1" applyAlignment="1">
      <alignment wrapText="1"/>
    </xf>
    <xf numFmtId="37" fontId="7" fillId="1" borderId="0" xfId="0" applyFont="1" applyFill="1"/>
    <xf numFmtId="37" fontId="5" fillId="0" borderId="0" xfId="0" quotePrefix="1" applyNumberFormat="1" applyFont="1" applyFill="1" applyAlignment="1" applyProtection="1">
      <alignment horizontal="left"/>
    </xf>
    <xf numFmtId="37" fontId="5" fillId="1" borderId="1" xfId="0" applyNumberFormat="1" applyFont="1" applyFill="1" applyBorder="1" applyProtection="1"/>
    <xf numFmtId="37" fontId="15" fillId="0" borderId="0" xfId="0" applyNumberFormat="1" applyFont="1" applyFill="1" applyAlignment="1" applyProtection="1">
      <alignment horizontal="right"/>
    </xf>
    <xf numFmtId="37" fontId="16" fillId="0" borderId="0" xfId="0" applyNumberFormat="1" applyFont="1" applyProtection="1"/>
    <xf numFmtId="37" fontId="16" fillId="0" borderId="0" xfId="0" applyFont="1"/>
    <xf numFmtId="37" fontId="5" fillId="0" borderId="3" xfId="0" applyNumberFormat="1" applyFont="1" applyFill="1" applyBorder="1" applyProtection="1"/>
    <xf numFmtId="37" fontId="15" fillId="0" borderId="0" xfId="0" applyNumberFormat="1" applyFont="1" applyFill="1" applyBorder="1" applyProtection="1"/>
    <xf numFmtId="37" fontId="5" fillId="1" borderId="0" xfId="0" applyNumberFormat="1" applyFont="1" applyFill="1" applyBorder="1" applyProtection="1"/>
    <xf numFmtId="37" fontId="5" fillId="0" borderId="2" xfId="0" applyNumberFormat="1" applyFont="1" applyFill="1" applyBorder="1" applyProtection="1"/>
    <xf numFmtId="37" fontId="5" fillId="0" borderId="22" xfId="0" applyNumberFormat="1" applyFont="1" applyFill="1" applyBorder="1" applyProtection="1"/>
    <xf numFmtId="37" fontId="5" fillId="0" borderId="23" xfId="0" applyNumberFormat="1" applyFont="1" applyFill="1" applyBorder="1" applyProtection="1"/>
    <xf numFmtId="37" fontId="7" fillId="0" borderId="9" xfId="0" applyFont="1" applyBorder="1"/>
    <xf numFmtId="37" fontId="7" fillId="0" borderId="11" xfId="0" applyFont="1" applyBorder="1"/>
    <xf numFmtId="37" fontId="7" fillId="1" borderId="11" xfId="0" applyNumberFormat="1" applyFont="1" applyFill="1" applyBorder="1" applyProtection="1"/>
    <xf numFmtId="37" fontId="5" fillId="0" borderId="1" xfId="0" applyNumberFormat="1" applyFont="1" applyFill="1" applyBorder="1" applyAlignment="1" applyProtection="1">
      <alignment horizontal="right"/>
    </xf>
    <xf numFmtId="37" fontId="5" fillId="1" borderId="1" xfId="0" applyFont="1" applyFill="1" applyBorder="1"/>
    <xf numFmtId="37" fontId="5" fillId="0" borderId="10" xfId="0" applyNumberFormat="1" applyFont="1" applyFill="1" applyBorder="1" applyProtection="1"/>
    <xf numFmtId="37" fontId="7" fillId="0" borderId="9" xfId="0" applyNumberFormat="1" applyFont="1" applyBorder="1" applyProtection="1"/>
    <xf numFmtId="37" fontId="5" fillId="0" borderId="1" xfId="0" applyFont="1" applyFill="1" applyBorder="1"/>
    <xf numFmtId="37" fontId="5" fillId="0" borderId="10" xfId="0" applyNumberFormat="1" applyFont="1" applyFill="1" applyBorder="1" applyAlignment="1" applyProtection="1"/>
    <xf numFmtId="37" fontId="5" fillId="0" borderId="4" xfId="0" applyNumberFormat="1" applyFont="1" applyFill="1" applyBorder="1" applyAlignment="1" applyProtection="1"/>
    <xf numFmtId="37" fontId="5" fillId="0" borderId="9" xfId="0" applyFont="1" applyFill="1" applyBorder="1"/>
    <xf numFmtId="37" fontId="5" fillId="0" borderId="5" xfId="0" applyNumberFormat="1" applyFont="1" applyFill="1" applyBorder="1" applyAlignment="1" applyProtection="1">
      <alignment wrapText="1"/>
    </xf>
    <xf numFmtId="37" fontId="5" fillId="0" borderId="5" xfId="0" applyNumberFormat="1" applyFont="1" applyFill="1" applyBorder="1" applyAlignment="1" applyProtection="1"/>
    <xf numFmtId="37" fontId="7" fillId="0" borderId="7" xfId="0" applyNumberFormat="1" applyFont="1" applyBorder="1" applyProtection="1"/>
    <xf numFmtId="37" fontId="5" fillId="0" borderId="6" xfId="0" applyNumberFormat="1" applyFont="1" applyFill="1" applyBorder="1" applyAlignment="1" applyProtection="1"/>
    <xf numFmtId="37" fontId="7" fillId="0" borderId="8" xfId="0" applyFont="1" applyBorder="1"/>
    <xf numFmtId="37" fontId="9" fillId="0" borderId="17" xfId="0" applyNumberFormat="1" applyFont="1" applyFill="1" applyBorder="1" applyProtection="1"/>
    <xf numFmtId="37" fontId="8" fillId="0" borderId="1" xfId="0" applyFont="1" applyFill="1" applyBorder="1"/>
    <xf numFmtId="37" fontId="8" fillId="0" borderId="1" xfId="0" applyNumberFormat="1" applyFont="1" applyFill="1" applyBorder="1" applyAlignment="1" applyProtection="1"/>
    <xf numFmtId="37" fontId="8" fillId="0" borderId="0" xfId="0" applyNumberFormat="1" applyFont="1" applyFill="1" applyAlignment="1" applyProtection="1">
      <alignment horizontal="right" wrapText="1"/>
    </xf>
    <xf numFmtId="37" fontId="9" fillId="0" borderId="2" xfId="0" applyNumberFormat="1" applyFont="1" applyFill="1" applyBorder="1" applyProtection="1"/>
    <xf numFmtId="164" fontId="8" fillId="0" borderId="2" xfId="0" applyNumberFormat="1" applyFont="1" applyFill="1" applyBorder="1" applyAlignment="1" applyProtection="1"/>
    <xf numFmtId="164" fontId="8" fillId="0" borderId="2" xfId="0" applyNumberFormat="1" applyFont="1" applyFill="1" applyBorder="1" applyProtection="1"/>
    <xf numFmtId="37" fontId="8" fillId="0" borderId="2" xfId="0" applyNumberFormat="1" applyFont="1" applyFill="1" applyBorder="1" applyAlignment="1" applyProtection="1">
      <alignment horizontal="right"/>
    </xf>
    <xf numFmtId="10" fontId="8" fillId="0" borderId="0" xfId="0" applyNumberFormat="1" applyFont="1" applyFill="1" applyAlignment="1" applyProtection="1">
      <alignment horizontal="right"/>
    </xf>
    <xf numFmtId="37" fontId="8" fillId="0" borderId="0" xfId="0" quotePrefix="1" applyNumberFormat="1" applyFont="1" applyFill="1" applyAlignment="1" applyProtection="1">
      <alignment horizontal="right"/>
    </xf>
    <xf numFmtId="37" fontId="8" fillId="0" borderId="5" xfId="0" applyNumberFormat="1" applyFont="1" applyFill="1" applyBorder="1" applyProtection="1"/>
    <xf numFmtId="37" fontId="11" fillId="0" borderId="0" xfId="0" applyNumberFormat="1" applyFont="1" applyFill="1" applyAlignment="1" applyProtection="1">
      <alignment horizontal="left"/>
    </xf>
    <xf numFmtId="37" fontId="8" fillId="0" borderId="0" xfId="2" applyNumberFormat="1" applyFont="1" applyFill="1" applyAlignment="1" applyProtection="1">
      <alignment horizontal="left"/>
    </xf>
    <xf numFmtId="37" fontId="8" fillId="0" borderId="0" xfId="2" applyNumberFormat="1" applyFont="1" applyFill="1" applyBorder="1" applyAlignment="1" applyProtection="1">
      <alignment wrapText="1"/>
    </xf>
    <xf numFmtId="37" fontId="8" fillId="0" borderId="0" xfId="2" applyNumberFormat="1" applyFont="1" applyFill="1" applyBorder="1" applyAlignment="1" applyProtection="1">
      <alignment horizontal="left"/>
    </xf>
    <xf numFmtId="37" fontId="8" fillId="0" borderId="30" xfId="2" applyNumberFormat="1" applyFont="1" applyFill="1" applyBorder="1" applyAlignment="1" applyProtection="1">
      <alignment horizontal="left"/>
    </xf>
    <xf numFmtId="37" fontId="8" fillId="0" borderId="30" xfId="0" applyNumberFormat="1" applyFont="1" applyFill="1" applyBorder="1" applyAlignment="1" applyProtection="1">
      <alignment horizontal="left"/>
    </xf>
    <xf numFmtId="37" fontId="8" fillId="0" borderId="0" xfId="0" applyNumberFormat="1" applyFont="1" applyFill="1" applyBorder="1" applyAlignment="1" applyProtection="1">
      <alignment horizontal="left"/>
    </xf>
    <xf numFmtId="37" fontId="8" fillId="0" borderId="0" xfId="2" applyNumberFormat="1" applyFont="1" applyFill="1" applyAlignment="1" applyProtection="1">
      <alignment horizontal="left" wrapText="1"/>
    </xf>
    <xf numFmtId="37" fontId="8" fillId="0" borderId="0" xfId="2" applyNumberFormat="1" applyFont="1" applyFill="1" applyBorder="1" applyAlignment="1" applyProtection="1">
      <alignment horizontal="left" wrapText="1"/>
    </xf>
    <xf numFmtId="37" fontId="8" fillId="0" borderId="30" xfId="2" applyNumberFormat="1" applyFont="1" applyFill="1" applyBorder="1" applyAlignment="1" applyProtection="1">
      <alignment horizontal="left" wrapText="1"/>
    </xf>
    <xf numFmtId="37" fontId="8" fillId="0" borderId="17" xfId="0" applyNumberFormat="1" applyFont="1" applyFill="1" applyBorder="1" applyAlignment="1" applyProtection="1">
      <alignment horizontal="right"/>
    </xf>
    <xf numFmtId="3" fontId="7" fillId="0" borderId="7" xfId="0" applyNumberFormat="1" applyFont="1" applyBorder="1"/>
    <xf numFmtId="37" fontId="8" fillId="0" borderId="0" xfId="0" applyNumberFormat="1" applyFont="1" applyFill="1" applyAlignment="1" applyProtection="1">
      <alignment horizontal="left" wrapText="1"/>
    </xf>
    <xf numFmtId="37" fontId="8" fillId="0" borderId="0" xfId="0" applyNumberFormat="1" applyFont="1" applyFill="1" applyAlignment="1" applyProtection="1">
      <alignment horizontal="center" wrapText="1"/>
    </xf>
    <xf numFmtId="37" fontId="8" fillId="0" borderId="0" xfId="0" applyFont="1" applyFill="1" applyBorder="1" applyAlignment="1">
      <alignment wrapText="1"/>
    </xf>
    <xf numFmtId="37" fontId="8" fillId="0" borderId="0" xfId="0" applyNumberFormat="1" applyFont="1" applyFill="1" applyBorder="1" applyAlignment="1" applyProtection="1">
      <alignment wrapText="1"/>
    </xf>
    <xf numFmtId="37" fontId="5" fillId="0" borderId="0" xfId="0" applyNumberFormat="1" applyFont="1" applyFill="1" applyAlignment="1" applyProtection="1">
      <alignment horizontal="left" wrapText="1"/>
    </xf>
    <xf numFmtId="37" fontId="7" fillId="1" borderId="0" xfId="0" applyFont="1" applyFill="1" applyAlignment="1">
      <alignment wrapText="1"/>
    </xf>
    <xf numFmtId="37" fontId="7" fillId="0" borderId="0" xfId="0" applyNumberFormat="1" applyFont="1" applyFill="1" applyBorder="1" applyProtection="1"/>
    <xf numFmtId="37" fontId="10" fillId="0" borderId="0" xfId="0" applyFont="1" applyFill="1"/>
    <xf numFmtId="37" fontId="10" fillId="0" borderId="0" xfId="0" applyNumberFormat="1" applyFont="1" applyFill="1" applyProtection="1"/>
    <xf numFmtId="3" fontId="10" fillId="0" borderId="0" xfId="0" applyNumberFormat="1" applyFont="1" applyFill="1"/>
    <xf numFmtId="3" fontId="10" fillId="0" borderId="0" xfId="0" applyNumberFormat="1" applyFont="1" applyFill="1" applyProtection="1"/>
    <xf numFmtId="169" fontId="10" fillId="0" borderId="0" xfId="0" applyNumberFormat="1" applyFont="1" applyFill="1" applyProtection="1"/>
    <xf numFmtId="171" fontId="10" fillId="0" borderId="12" xfId="4" applyNumberFormat="1" applyFont="1" applyFill="1" applyBorder="1"/>
    <xf numFmtId="37" fontId="10" fillId="0" borderId="12" xfId="0" applyFont="1" applyFill="1" applyBorder="1"/>
    <xf numFmtId="37" fontId="13" fillId="0" borderId="0" xfId="0" applyFont="1" applyFill="1" applyBorder="1" applyAlignment="1">
      <alignment horizontal="right"/>
    </xf>
    <xf numFmtId="37" fontId="8" fillId="0" borderId="3" xfId="0" applyNumberFormat="1" applyFont="1" applyFill="1" applyBorder="1" applyAlignment="1" applyProtection="1">
      <alignment horizontal="left"/>
    </xf>
    <xf numFmtId="14" fontId="8" fillId="0" borderId="17" xfId="0" applyNumberFormat="1" applyFont="1" applyFill="1" applyBorder="1" applyProtection="1"/>
    <xf numFmtId="37" fontId="10" fillId="0" borderId="3" xfId="0" applyNumberFormat="1" applyFont="1" applyFill="1" applyBorder="1" applyProtection="1"/>
    <xf numFmtId="37" fontId="8" fillId="0" borderId="3" xfId="0" applyNumberFormat="1" applyFont="1" applyFill="1" applyBorder="1" applyAlignment="1" applyProtection="1">
      <alignment horizontal="right"/>
    </xf>
    <xf numFmtId="37" fontId="17" fillId="0" borderId="0" xfId="0" applyFont="1" applyFill="1"/>
    <xf numFmtId="37" fontId="10" fillId="0" borderId="0" xfId="0" applyFont="1" applyFill="1" applyAlignment="1">
      <alignment wrapText="1"/>
    </xf>
    <xf numFmtId="164" fontId="10" fillId="0" borderId="0" xfId="0" applyNumberFormat="1" applyFont="1" applyFill="1" applyProtection="1"/>
    <xf numFmtId="37" fontId="10" fillId="0" borderId="0" xfId="0" applyNumberFormat="1" applyFont="1" applyFill="1" applyAlignment="1" applyProtection="1">
      <alignment wrapText="1"/>
    </xf>
    <xf numFmtId="37" fontId="10" fillId="0" borderId="0" xfId="0" applyNumberFormat="1" applyFont="1" applyFill="1" applyAlignment="1" applyProtection="1">
      <alignment horizontal="right"/>
    </xf>
    <xf numFmtId="165" fontId="10" fillId="0" borderId="0" xfId="0" applyNumberFormat="1" applyFont="1" applyFill="1" applyProtection="1"/>
    <xf numFmtId="9" fontId="13" fillId="0" borderId="0" xfId="1" applyFont="1" applyFill="1" applyBorder="1" applyAlignment="1">
      <alignment horizontal="center"/>
    </xf>
    <xf numFmtId="37" fontId="7" fillId="0" borderId="0" xfId="0" applyFont="1" applyBorder="1" applyAlignment="1">
      <alignment wrapText="1"/>
    </xf>
    <xf numFmtId="37" fontId="7" fillId="0" borderId="0" xfId="0" applyFont="1" applyFill="1"/>
    <xf numFmtId="10" fontId="10" fillId="0" borderId="0" xfId="0" applyNumberFormat="1" applyFont="1" applyFill="1" applyProtection="1"/>
    <xf numFmtId="37" fontId="10" fillId="0" borderId="12" xfId="2" applyNumberFormat="1" applyFont="1" applyFill="1" applyBorder="1" applyProtection="1">
      <protection locked="0"/>
    </xf>
    <xf numFmtId="37" fontId="10" fillId="0" borderId="29" xfId="2" applyNumberFormat="1" applyFont="1" applyFill="1" applyBorder="1" applyProtection="1">
      <protection locked="0"/>
    </xf>
    <xf numFmtId="37" fontId="10" fillId="0" borderId="0" xfId="0" applyFont="1" applyFill="1" applyBorder="1"/>
    <xf numFmtId="37" fontId="10" fillId="0" borderId="0" xfId="0" applyNumberFormat="1" applyFont="1" applyFill="1" applyBorder="1" applyProtection="1"/>
    <xf numFmtId="37" fontId="10" fillId="0" borderId="19" xfId="2" applyNumberFormat="1" applyFont="1" applyFill="1" applyBorder="1" applyProtection="1">
      <protection locked="0"/>
    </xf>
    <xf numFmtId="37" fontId="19" fillId="0" borderId="18" xfId="0" applyFont="1" applyFill="1" applyBorder="1"/>
    <xf numFmtId="165" fontId="7" fillId="0" borderId="0" xfId="0" applyNumberFormat="1" applyFont="1" applyFill="1" applyProtection="1"/>
    <xf numFmtId="9" fontId="7" fillId="0" borderId="0" xfId="1" applyFont="1" applyFill="1"/>
    <xf numFmtId="10" fontId="8" fillId="0" borderId="0" xfId="1" applyNumberFormat="1" applyFont="1" applyFill="1" applyBorder="1" applyProtection="1"/>
    <xf numFmtId="37" fontId="11" fillId="0" borderId="3" xfId="0" applyNumberFormat="1" applyFont="1" applyFill="1" applyBorder="1" applyAlignment="1" applyProtection="1">
      <alignment horizontal="left"/>
    </xf>
    <xf numFmtId="37" fontId="10" fillId="0" borderId="3" xfId="0" applyFont="1" applyFill="1" applyBorder="1"/>
    <xf numFmtId="37" fontId="8" fillId="0" borderId="3" xfId="0" applyFont="1" applyFill="1" applyBorder="1"/>
    <xf numFmtId="10" fontId="7" fillId="0" borderId="0" xfId="0" applyNumberFormat="1" applyFont="1" applyFill="1" applyProtection="1"/>
    <xf numFmtId="37" fontId="7" fillId="0" borderId="0" xfId="0" applyNumberFormat="1" applyFont="1" applyFill="1" applyProtection="1"/>
    <xf numFmtId="37" fontId="7" fillId="0" borderId="9" xfId="0" applyNumberFormat="1" applyFont="1" applyFill="1" applyBorder="1" applyProtection="1"/>
    <xf numFmtId="37" fontId="7" fillId="0" borderId="9" xfId="0" applyFont="1" applyFill="1" applyBorder="1"/>
    <xf numFmtId="37" fontId="7" fillId="0" borderId="11" xfId="0" applyFont="1" applyFill="1" applyBorder="1"/>
    <xf numFmtId="10" fontId="7" fillId="0" borderId="9" xfId="0" applyNumberFormat="1" applyFont="1" applyFill="1" applyBorder="1" applyProtection="1"/>
    <xf numFmtId="10" fontId="10" fillId="0" borderId="0" xfId="1" applyNumberFormat="1" applyFont="1" applyFill="1" applyBorder="1" applyProtection="1"/>
    <xf numFmtId="10" fontId="10" fillId="0" borderId="0" xfId="1" applyNumberFormat="1" applyFont="1" applyFill="1" applyBorder="1"/>
    <xf numFmtId="14" fontId="8" fillId="0" borderId="0" xfId="0" applyNumberFormat="1" applyFont="1" applyFill="1" applyAlignment="1" applyProtection="1">
      <alignment horizontal="right"/>
    </xf>
    <xf numFmtId="37" fontId="10" fillId="0" borderId="17" xfId="0" applyFont="1" applyFill="1" applyBorder="1"/>
    <xf numFmtId="37" fontId="24" fillId="0" borderId="17" xfId="0" applyFont="1" applyFill="1" applyBorder="1" applyAlignment="1">
      <alignment horizontal="right"/>
    </xf>
    <xf numFmtId="10" fontId="22" fillId="0" borderId="0" xfId="0" applyNumberFormat="1" applyFont="1" applyFill="1" applyProtection="1"/>
    <xf numFmtId="10" fontId="22" fillId="0" borderId="0" xfId="1" applyNumberFormat="1" applyFont="1" applyFill="1"/>
    <xf numFmtId="9" fontId="10" fillId="0" borderId="0" xfId="0" applyNumberFormat="1" applyFont="1" applyFill="1" applyProtection="1"/>
    <xf numFmtId="37" fontId="10" fillId="0" borderId="0" xfId="0" quotePrefix="1" applyFont="1" applyFill="1" applyAlignment="1">
      <alignment horizontal="right"/>
    </xf>
    <xf numFmtId="10" fontId="10" fillId="0" borderId="0" xfId="1" applyNumberFormat="1" applyFont="1" applyFill="1" applyProtection="1"/>
    <xf numFmtId="37" fontId="10" fillId="0" borderId="0" xfId="0" applyFont="1" applyFill="1" applyAlignment="1">
      <alignment horizontal="center"/>
    </xf>
    <xf numFmtId="37" fontId="10" fillId="0" borderId="2" xfId="0" applyFont="1" applyFill="1" applyBorder="1"/>
    <xf numFmtId="10" fontId="10" fillId="0" borderId="0" xfId="0" applyNumberFormat="1" applyFont="1" applyFill="1" applyAlignment="1" applyProtection="1">
      <alignment horizontal="right"/>
    </xf>
    <xf numFmtId="10" fontId="10" fillId="0" borderId="3" xfId="0" applyNumberFormat="1" applyFont="1" applyFill="1" applyBorder="1" applyProtection="1"/>
    <xf numFmtId="10" fontId="10" fillId="0" borderId="3" xfId="0" applyNumberFormat="1" applyFont="1" applyFill="1" applyBorder="1" applyAlignment="1" applyProtection="1">
      <alignment horizontal="right"/>
    </xf>
    <xf numFmtId="37" fontId="10" fillId="0" borderId="0" xfId="0" applyFont="1" applyFill="1" applyAlignment="1">
      <alignment horizontal="right"/>
    </xf>
    <xf numFmtId="37" fontId="12" fillId="0" borderId="0" xfId="0" applyFont="1" applyFill="1"/>
    <xf numFmtId="37" fontId="10" fillId="0" borderId="1" xfId="0" applyFont="1" applyFill="1" applyBorder="1"/>
    <xf numFmtId="9" fontId="10" fillId="0" borderId="1" xfId="1" applyFont="1" applyFill="1" applyBorder="1" applyAlignment="1">
      <alignment horizontal="right"/>
    </xf>
    <xf numFmtId="44" fontId="10" fillId="0" borderId="0" xfId="3" applyFont="1" applyFill="1"/>
    <xf numFmtId="10" fontId="10" fillId="0" borderId="0" xfId="1" applyNumberFormat="1" applyFont="1" applyFill="1"/>
    <xf numFmtId="37" fontId="10" fillId="0" borderId="17" xfId="0" applyNumberFormat="1" applyFont="1" applyFill="1" applyBorder="1" applyProtection="1"/>
    <xf numFmtId="10" fontId="10" fillId="0" borderId="17" xfId="1" applyNumberFormat="1" applyFont="1" applyFill="1" applyBorder="1"/>
    <xf numFmtId="167" fontId="10" fillId="0" borderId="17" xfId="0" applyNumberFormat="1" applyFont="1" applyFill="1" applyBorder="1"/>
    <xf numFmtId="37" fontId="10" fillId="0" borderId="0" xfId="0" applyFont="1" applyFill="1" applyAlignment="1">
      <alignment horizontal="right" wrapText="1"/>
    </xf>
    <xf numFmtId="37" fontId="10" fillId="0" borderId="3" xfId="0" applyFont="1" applyFill="1" applyBorder="1" applyAlignment="1">
      <alignment wrapText="1"/>
    </xf>
    <xf numFmtId="166" fontId="10" fillId="0" borderId="0" xfId="0" applyNumberFormat="1" applyFont="1" applyFill="1" applyProtection="1"/>
    <xf numFmtId="37" fontId="21" fillId="0" borderId="0" xfId="0" applyFont="1" applyFill="1"/>
    <xf numFmtId="37" fontId="14" fillId="0" borderId="0" xfId="0" applyNumberFormat="1" applyFont="1" applyFill="1" applyProtection="1"/>
    <xf numFmtId="37" fontId="14" fillId="0" borderId="0" xfId="0" applyFont="1" applyFill="1"/>
    <xf numFmtId="166" fontId="10" fillId="0" borderId="3" xfId="0" applyNumberFormat="1" applyFont="1" applyFill="1" applyBorder="1" applyProtection="1"/>
    <xf numFmtId="37" fontId="7" fillId="0" borderId="0" xfId="0" applyFont="1" applyFill="1" applyAlignment="1">
      <alignment wrapText="1"/>
    </xf>
    <xf numFmtId="10" fontId="7" fillId="0" borderId="7" xfId="1" applyNumberFormat="1" applyFont="1" applyFill="1" applyBorder="1" applyProtection="1"/>
    <xf numFmtId="37" fontId="17" fillId="0" borderId="0" xfId="0" applyNumberFormat="1" applyFont="1" applyFill="1" applyProtection="1"/>
    <xf numFmtId="37" fontId="23" fillId="0" borderId="0" xfId="0" applyNumberFormat="1" applyFont="1" applyFill="1" applyAlignment="1" applyProtection="1">
      <alignment horizontal="center"/>
    </xf>
    <xf numFmtId="37" fontId="10" fillId="0" borderId="0" xfId="0" applyNumberFormat="1" applyFont="1" applyFill="1" applyAlignment="1" applyProtection="1">
      <alignment horizontal="fill"/>
    </xf>
    <xf numFmtId="9" fontId="10" fillId="0" borderId="0" xfId="1" applyFont="1" applyFill="1"/>
    <xf numFmtId="37" fontId="10" fillId="0" borderId="3" xfId="0" applyFont="1" applyFill="1" applyBorder="1" applyAlignment="1">
      <alignment horizontal="right"/>
    </xf>
    <xf numFmtId="37" fontId="10" fillId="0" borderId="0" xfId="0" applyFont="1" applyFill="1" applyProtection="1"/>
    <xf numFmtId="10" fontId="10" fillId="0" borderId="0" xfId="0" applyNumberFormat="1" applyFont="1" applyFill="1" applyBorder="1" applyProtection="1"/>
    <xf numFmtId="172" fontId="10" fillId="0" borderId="0" xfId="0" applyNumberFormat="1" applyFont="1" applyFill="1"/>
    <xf numFmtId="37" fontId="10" fillId="0" borderId="7" xfId="0" applyNumberFormat="1" applyFont="1" applyFill="1" applyBorder="1" applyProtection="1"/>
    <xf numFmtId="10" fontId="18" fillId="0" borderId="0" xfId="0" applyNumberFormat="1" applyFont="1" applyFill="1" applyProtection="1"/>
    <xf numFmtId="37" fontId="10" fillId="0" borderId="30" xfId="0" applyNumberFormat="1" applyFont="1" applyFill="1" applyBorder="1" applyProtection="1"/>
    <xf numFmtId="37" fontId="12" fillId="0" borderId="0" xfId="0" applyFont="1" applyFill="1" applyBorder="1"/>
    <xf numFmtId="37" fontId="10" fillId="0" borderId="19" xfId="0" applyFont="1" applyFill="1" applyBorder="1"/>
    <xf numFmtId="37" fontId="10" fillId="0" borderId="20" xfId="0" applyFont="1" applyFill="1" applyBorder="1"/>
    <xf numFmtId="37" fontId="10" fillId="0" borderId="21" xfId="0" applyFont="1" applyFill="1" applyBorder="1"/>
    <xf numFmtId="37" fontId="12" fillId="0" borderId="17" xfId="0" applyFont="1" applyFill="1" applyBorder="1"/>
    <xf numFmtId="167" fontId="10" fillId="0" borderId="0" xfId="0" applyNumberFormat="1" applyFont="1" applyFill="1"/>
    <xf numFmtId="37" fontId="12" fillId="0" borderId="13" xfId="0" applyFont="1" applyFill="1" applyBorder="1" applyAlignment="1">
      <alignment horizontal="center" wrapText="1"/>
    </xf>
    <xf numFmtId="37" fontId="12" fillId="0" borderId="0" xfId="0" applyFont="1" applyFill="1" applyAlignment="1">
      <alignment vertical="center"/>
    </xf>
    <xf numFmtId="37" fontId="12" fillId="0" borderId="16" xfId="0" applyFont="1" applyFill="1" applyBorder="1"/>
    <xf numFmtId="37" fontId="12" fillId="0" borderId="12" xfId="0" applyFont="1" applyFill="1" applyBorder="1"/>
    <xf numFmtId="37" fontId="12" fillId="0" borderId="15" xfId="0" applyFont="1" applyFill="1" applyBorder="1"/>
    <xf numFmtId="37" fontId="12" fillId="0" borderId="14" xfId="0" quotePrefix="1" applyFont="1" applyFill="1" applyBorder="1" applyAlignment="1">
      <alignment horizontal="center"/>
    </xf>
    <xf numFmtId="37" fontId="12" fillId="0" borderId="12" xfId="0" quotePrefix="1" applyFont="1" applyFill="1" applyBorder="1" applyAlignment="1">
      <alignment horizontal="center"/>
    </xf>
    <xf numFmtId="3" fontId="10" fillId="0" borderId="12" xfId="0" applyNumberFormat="1" applyFont="1" applyFill="1" applyBorder="1"/>
    <xf numFmtId="0" fontId="10" fillId="0" borderId="12" xfId="0" applyNumberFormat="1" applyFont="1" applyFill="1" applyBorder="1"/>
    <xf numFmtId="49" fontId="10" fillId="0" borderId="12" xfId="0" applyNumberFormat="1" applyFont="1" applyFill="1" applyBorder="1"/>
    <xf numFmtId="37" fontId="10" fillId="0" borderId="15" xfId="0" applyFont="1" applyFill="1" applyBorder="1"/>
    <xf numFmtId="3" fontId="10" fillId="0" borderId="14" xfId="0" applyNumberFormat="1" applyFont="1" applyFill="1" applyBorder="1"/>
    <xf numFmtId="170" fontId="10" fillId="0" borderId="12" xfId="3" applyNumberFormat="1" applyFont="1" applyFill="1" applyBorder="1"/>
    <xf numFmtId="170" fontId="10" fillId="0" borderId="15" xfId="3" applyNumberFormat="1" applyFont="1" applyFill="1" applyBorder="1"/>
    <xf numFmtId="37" fontId="10" fillId="0" borderId="16" xfId="0" applyFont="1" applyFill="1" applyBorder="1"/>
    <xf numFmtId="3" fontId="10" fillId="0" borderId="12" xfId="0" applyNumberFormat="1" applyFont="1" applyFill="1" applyBorder="1" applyAlignment="1">
      <alignment horizontal="center"/>
    </xf>
    <xf numFmtId="37" fontId="12" fillId="0" borderId="12" xfId="0" applyFont="1" applyFill="1" applyBorder="1" applyAlignment="1">
      <alignment horizontal="center" wrapText="1"/>
    </xf>
    <xf numFmtId="37" fontId="12" fillId="0" borderId="0" xfId="0" applyFont="1" applyFill="1" applyBorder="1" applyAlignment="1">
      <alignment vertical="top"/>
    </xf>
    <xf numFmtId="37" fontId="11" fillId="0" borderId="0" xfId="0" applyNumberFormat="1" applyFont="1" applyFill="1" applyBorder="1" applyProtection="1"/>
    <xf numFmtId="37" fontId="22" fillId="0" borderId="0" xfId="0" applyFont="1" applyAlignment="1">
      <alignment wrapText="1"/>
    </xf>
    <xf numFmtId="37" fontId="29" fillId="0" borderId="0" xfId="0" applyFont="1" applyAlignment="1">
      <alignment wrapText="1"/>
    </xf>
    <xf numFmtId="37" fontId="10" fillId="2" borderId="0" xfId="0" applyFont="1" applyFill="1"/>
    <xf numFmtId="37" fontId="10" fillId="0" borderId="0" xfId="0" applyFont="1" applyFill="1" applyAlignment="1">
      <alignment horizontal="center" wrapText="1"/>
    </xf>
    <xf numFmtId="37" fontId="7" fillId="0" borderId="0" xfId="0" applyNumberFormat="1" applyFont="1"/>
    <xf numFmtId="37" fontId="10" fillId="2" borderId="0" xfId="0" applyFont="1" applyFill="1" applyAlignment="1">
      <alignment horizontal="right"/>
    </xf>
    <xf numFmtId="37" fontId="10" fillId="2" borderId="3" xfId="0" applyFont="1" applyFill="1" applyBorder="1" applyAlignment="1">
      <alignment horizontal="right"/>
    </xf>
    <xf numFmtId="37" fontId="10" fillId="2" borderId="3" xfId="0" applyFont="1" applyFill="1" applyBorder="1"/>
    <xf numFmtId="37" fontId="10" fillId="2" borderId="0" xfId="0" applyFont="1" applyFill="1" applyBorder="1" applyAlignment="1">
      <alignment horizontal="right" wrapText="1"/>
    </xf>
    <xf numFmtId="37" fontId="7" fillId="0" borderId="17" xfId="0" applyFont="1" applyFill="1" applyBorder="1"/>
    <xf numFmtId="37" fontId="7" fillId="0" borderId="31" xfId="0" applyNumberFormat="1" applyFont="1" applyFill="1" applyBorder="1" applyProtection="1"/>
    <xf numFmtId="37" fontId="12" fillId="0" borderId="12" xfId="0" applyFont="1" applyFill="1" applyBorder="1" applyAlignment="1">
      <alignment vertical="center" textRotation="90" wrapText="1"/>
    </xf>
    <xf numFmtId="37" fontId="12" fillId="0" borderId="0" xfId="0" applyFont="1" applyFill="1" applyBorder="1" applyAlignment="1">
      <alignment vertical="center" textRotation="90" wrapText="1"/>
    </xf>
    <xf numFmtId="37" fontId="10" fillId="3" borderId="0" xfId="0" applyFont="1" applyFill="1"/>
    <xf numFmtId="37" fontId="10" fillId="3" borderId="12" xfId="0" applyFont="1" applyFill="1" applyBorder="1"/>
    <xf numFmtId="49" fontId="10" fillId="4" borderId="12" xfId="0" applyNumberFormat="1" applyFont="1" applyFill="1" applyBorder="1"/>
    <xf numFmtId="37" fontId="10" fillId="4" borderId="12" xfId="0" applyFont="1" applyFill="1" applyBorder="1"/>
    <xf numFmtId="171" fontId="10" fillId="4" borderId="12" xfId="4" applyNumberFormat="1" applyFont="1" applyFill="1" applyBorder="1"/>
    <xf numFmtId="37" fontId="10" fillId="4" borderId="15" xfId="0" applyFont="1" applyFill="1" applyBorder="1"/>
    <xf numFmtId="37" fontId="10" fillId="0" borderId="29" xfId="2" applyNumberFormat="1" applyFont="1" applyFill="1" applyBorder="1" applyProtection="1"/>
    <xf numFmtId="37" fontId="0" fillId="0" borderId="4" xfId="0" applyBorder="1"/>
    <xf numFmtId="37" fontId="0" fillId="0" borderId="18" xfId="0" applyBorder="1"/>
    <xf numFmtId="37" fontId="0" fillId="0" borderId="5" xfId="0" applyBorder="1"/>
    <xf numFmtId="37" fontId="10" fillId="0" borderId="0" xfId="0" applyFont="1" applyBorder="1"/>
    <xf numFmtId="37" fontId="0" fillId="0" borderId="7" xfId="0" applyBorder="1"/>
    <xf numFmtId="37" fontId="10" fillId="0" borderId="0" xfId="0" applyFont="1" applyBorder="1" applyAlignment="1">
      <alignment wrapText="1"/>
    </xf>
    <xf numFmtId="37" fontId="0" fillId="0" borderId="7" xfId="0" applyBorder="1" applyAlignment="1">
      <alignment wrapText="1"/>
    </xf>
    <xf numFmtId="37" fontId="0" fillId="0" borderId="6" xfId="0" applyBorder="1"/>
    <xf numFmtId="37" fontId="0" fillId="0" borderId="3" xfId="0" applyBorder="1"/>
    <xf numFmtId="37" fontId="0" fillId="0" borderId="8" xfId="0" applyBorder="1"/>
    <xf numFmtId="37" fontId="10" fillId="0" borderId="3" xfId="0" applyFont="1" applyBorder="1"/>
    <xf numFmtId="10" fontId="13" fillId="0" borderId="0" xfId="0" applyNumberFormat="1" applyFont="1" applyFill="1" applyAlignment="1" applyProtection="1">
      <alignment horizontal="right"/>
    </xf>
    <xf numFmtId="173" fontId="10" fillId="0" borderId="0" xfId="0" applyNumberFormat="1" applyFont="1" applyFill="1" applyProtection="1"/>
    <xf numFmtId="10" fontId="8" fillId="0" borderId="0" xfId="1" applyNumberFormat="1" applyFont="1" applyFill="1" applyAlignment="1" applyProtection="1">
      <alignment horizontal="right"/>
    </xf>
    <xf numFmtId="37" fontId="12" fillId="0" borderId="12" xfId="0" applyFont="1" applyFill="1" applyBorder="1" applyAlignment="1">
      <alignment horizontal="center" vertical="center" wrapText="1"/>
    </xf>
    <xf numFmtId="37" fontId="12" fillId="0" borderId="21" xfId="0" applyFont="1" applyFill="1" applyBorder="1" applyAlignment="1">
      <alignment horizontal="center" vertical="center" wrapText="1"/>
    </xf>
    <xf numFmtId="37" fontId="12" fillId="0" borderId="21" xfId="0" applyFont="1" applyFill="1" applyBorder="1" applyAlignment="1">
      <alignment horizontal="center" vertical="center" textRotation="90" wrapText="1"/>
    </xf>
    <xf numFmtId="37" fontId="12" fillId="0" borderId="12" xfId="0" applyFont="1" applyFill="1" applyBorder="1" applyAlignment="1">
      <alignment horizontal="center" vertical="center" textRotation="90" wrapText="1"/>
    </xf>
    <xf numFmtId="37" fontId="12" fillId="0" borderId="26" xfId="0" applyFont="1" applyFill="1" applyBorder="1" applyAlignment="1">
      <alignment horizontal="center" wrapText="1"/>
    </xf>
    <xf numFmtId="37" fontId="10" fillId="0" borderId="27" xfId="0" applyFont="1" applyFill="1" applyBorder="1" applyAlignment="1">
      <alignment horizontal="center" wrapText="1"/>
    </xf>
    <xf numFmtId="37" fontId="10" fillId="0" borderId="14" xfId="0" applyFont="1" applyFill="1" applyBorder="1" applyAlignment="1">
      <alignment horizontal="center" wrapText="1"/>
    </xf>
    <xf numFmtId="37" fontId="12" fillId="0" borderId="6" xfId="0" applyFont="1" applyFill="1" applyBorder="1" applyAlignment="1">
      <alignment horizontal="center" wrapText="1"/>
    </xf>
    <xf numFmtId="37" fontId="12" fillId="0" borderId="3" xfId="0" applyFont="1" applyFill="1" applyBorder="1" applyAlignment="1">
      <alignment horizontal="center" wrapText="1"/>
    </xf>
    <xf numFmtId="37" fontId="12" fillId="0" borderId="19" xfId="0" applyFont="1" applyFill="1" applyBorder="1" applyAlignment="1">
      <alignment horizontal="center" vertical="center" textRotation="90" wrapText="1"/>
    </xf>
    <xf numFmtId="37" fontId="12" fillId="0" borderId="14" xfId="0" applyFont="1" applyFill="1" applyBorder="1" applyAlignment="1">
      <alignment horizontal="center" vertical="center" wrapText="1"/>
    </xf>
    <xf numFmtId="37" fontId="12" fillId="0" borderId="12" xfId="0" applyFont="1" applyFill="1" applyBorder="1" applyAlignment="1">
      <alignment horizontal="center" vertical="center"/>
    </xf>
    <xf numFmtId="37" fontId="12" fillId="0" borderId="15" xfId="0" applyFont="1" applyFill="1" applyBorder="1" applyAlignment="1">
      <alignment horizontal="center" vertical="center" textRotation="90" wrapText="1"/>
    </xf>
    <xf numFmtId="37" fontId="12" fillId="0" borderId="24" xfId="0" applyFont="1" applyFill="1" applyBorder="1" applyAlignment="1">
      <alignment horizontal="center" vertical="center" wrapText="1"/>
    </xf>
    <xf numFmtId="37" fontId="12" fillId="0" borderId="25" xfId="0" applyFont="1" applyFill="1" applyBorder="1" applyAlignment="1">
      <alignment horizontal="center" vertical="center" wrapText="1"/>
    </xf>
    <xf numFmtId="37" fontId="12" fillId="0" borderId="16" xfId="0" applyFont="1" applyFill="1" applyBorder="1" applyAlignment="1">
      <alignment horizontal="center" vertical="center" wrapText="1"/>
    </xf>
    <xf numFmtId="37" fontId="12" fillId="0" borderId="15" xfId="0" applyFont="1" applyFill="1" applyBorder="1" applyAlignment="1">
      <alignment horizontal="center" vertical="center" wrapText="1"/>
    </xf>
    <xf numFmtId="37" fontId="20" fillId="0" borderId="0" xfId="0" applyFont="1" applyFill="1" applyBorder="1" applyAlignment="1">
      <alignment horizontal="center" vertical="center" wrapText="1"/>
    </xf>
    <xf numFmtId="37" fontId="12" fillId="0" borderId="5" xfId="0" applyFont="1" applyFill="1" applyBorder="1" applyAlignment="1">
      <alignment horizontal="right" vertical="top"/>
    </xf>
    <xf numFmtId="37" fontId="12" fillId="0" borderId="0" xfId="0" applyFont="1" applyFill="1" applyBorder="1" applyAlignment="1">
      <alignment horizontal="right" vertical="top"/>
    </xf>
    <xf numFmtId="37" fontId="12" fillId="0" borderId="27" xfId="0" applyFont="1" applyFill="1" applyBorder="1" applyAlignment="1">
      <alignment horizontal="center" wrapText="1"/>
    </xf>
    <xf numFmtId="37" fontId="12" fillId="0" borderId="28" xfId="0" applyFont="1" applyFill="1" applyBorder="1" applyAlignment="1">
      <alignment horizontal="center" wrapText="1"/>
    </xf>
    <xf numFmtId="37" fontId="7" fillId="0" borderId="0" xfId="0" applyFont="1" applyFill="1" applyBorder="1" applyAlignment="1">
      <alignment horizontal="center" wrapText="1"/>
    </xf>
    <xf numFmtId="37" fontId="7" fillId="0" borderId="0" xfId="0" applyFont="1" applyFill="1" applyBorder="1" applyAlignment="1">
      <alignment horizontal="center" vertical="center" wrapText="1"/>
    </xf>
    <xf numFmtId="37" fontId="20" fillId="0" borderId="7" xfId="0" applyFont="1" applyFill="1" applyBorder="1" applyAlignment="1">
      <alignment horizontal="center" vertical="center" wrapText="1"/>
    </xf>
    <xf numFmtId="37" fontId="10" fillId="0" borderId="3" xfId="0" applyFont="1" applyBorder="1" applyAlignment="1">
      <alignment horizontal="left"/>
    </xf>
    <xf numFmtId="37" fontId="10" fillId="0" borderId="27" xfId="0" applyFont="1" applyBorder="1" applyAlignment="1">
      <alignment horizontal="center"/>
    </xf>
    <xf numFmtId="37" fontId="10" fillId="0" borderId="4" xfId="0" applyFont="1" applyBorder="1" applyAlignment="1">
      <alignment horizontal="center" wrapText="1"/>
    </xf>
    <xf numFmtId="37" fontId="10" fillId="0" borderId="1" xfId="0" applyFont="1" applyBorder="1" applyAlignment="1">
      <alignment horizontal="center" wrapText="1"/>
    </xf>
    <xf numFmtId="37" fontId="10" fillId="0" borderId="18" xfId="0" applyFont="1" applyBorder="1" applyAlignment="1">
      <alignment horizontal="center" wrapText="1"/>
    </xf>
    <xf numFmtId="37" fontId="10" fillId="0" borderId="5" xfId="0" applyFont="1" applyBorder="1" applyAlignment="1">
      <alignment horizontal="center" wrapText="1"/>
    </xf>
    <xf numFmtId="37" fontId="10" fillId="0" borderId="0" xfId="0" applyFont="1" applyBorder="1" applyAlignment="1">
      <alignment horizontal="center" wrapText="1"/>
    </xf>
    <xf numFmtId="37" fontId="10" fillId="0" borderId="7" xfId="0" applyFont="1" applyBorder="1" applyAlignment="1">
      <alignment horizontal="center" wrapText="1"/>
    </xf>
    <xf numFmtId="37" fontId="10" fillId="0" borderId="6" xfId="0" applyFont="1" applyBorder="1" applyAlignment="1">
      <alignment horizontal="center" wrapText="1"/>
    </xf>
    <xf numFmtId="37" fontId="10" fillId="0" borderId="3" xfId="0" applyFont="1" applyBorder="1" applyAlignment="1">
      <alignment horizontal="center" wrapText="1"/>
    </xf>
    <xf numFmtId="37" fontId="10" fillId="0" borderId="8" xfId="0" applyFont="1" applyBorder="1" applyAlignment="1">
      <alignment horizontal="center" wrapText="1"/>
    </xf>
    <xf numFmtId="37" fontId="10" fillId="0" borderId="0" xfId="0" applyFont="1" applyBorder="1" applyAlignment="1">
      <alignment horizontal="left"/>
    </xf>
  </cellXfs>
  <cellStyles count="5">
    <cellStyle name="Comma" xfId="4" builtinId="3"/>
    <cellStyle name="Currency" xfId="3" builtinId="4"/>
    <cellStyle name="Normal" xfId="0" builtinId="0"/>
    <cellStyle name="Normal 2" xfId="2" xr:uid="{00000000-0005-0000-0000-000003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V\Projects\Putney%20Landing\PROFORMA\Putney%20prelim%20pro%20forma%202.2%20cost%20est%20%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sum."/>
      <sheetName val="Sources"/>
      <sheetName val="Uses"/>
      <sheetName val="Scratch Pad"/>
      <sheetName val="Constr."/>
      <sheetName val="6-in&amp;ex"/>
      <sheetName val="changes"/>
      <sheetName val="OpCF"/>
      <sheetName val="7-exp."/>
      <sheetName val="Unit"/>
      <sheetName val="Bldg"/>
      <sheetName val="Data"/>
      <sheetName val="BS"/>
      <sheetName val="CapAcct"/>
      <sheetName val="MinGain"/>
      <sheetName val="Calcs"/>
      <sheetName val="Depn"/>
      <sheetName val="Debt"/>
      <sheetName val="Debtsum"/>
      <sheetName val="Ben1"/>
      <sheetName val="IRR1"/>
      <sheetName val="Ben2"/>
      <sheetName val="IRR2"/>
      <sheetName val="HOME FORM"/>
      <sheetName val="s to u"/>
      <sheetName val="VHFA"/>
      <sheetName val="Draws"/>
      <sheetName val="HVT Board"/>
      <sheetName val="Write-Up Tabl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zoomScale="75" zoomScaleNormal="75" workbookViewId="0">
      <selection activeCell="A2" sqref="A2"/>
    </sheetView>
  </sheetViews>
  <sheetFormatPr defaultRowHeight="15" x14ac:dyDescent="0.2"/>
  <cols>
    <col min="1" max="1" width="70.5546875" customWidth="1"/>
  </cols>
  <sheetData>
    <row r="1" spans="1:1" ht="15.75" x14ac:dyDescent="0.25">
      <c r="A1" s="206"/>
    </row>
    <row r="2" spans="1:1" ht="15.75" x14ac:dyDescent="0.25">
      <c r="A2" s="206"/>
    </row>
    <row r="3" spans="1:1" ht="15.75" x14ac:dyDescent="0.25">
      <c r="A3" s="207" t="s">
        <v>371</v>
      </c>
    </row>
    <row r="4" spans="1:1" ht="15.75" x14ac:dyDescent="0.25">
      <c r="A4" s="206"/>
    </row>
    <row r="5" spans="1:1" ht="63" x14ac:dyDescent="0.25">
      <c r="A5" s="206" t="s">
        <v>383</v>
      </c>
    </row>
    <row r="6" spans="1:1" ht="15.75" x14ac:dyDescent="0.25">
      <c r="A6" s="206"/>
    </row>
    <row r="7" spans="1:1" ht="15.75" x14ac:dyDescent="0.25">
      <c r="A7" s="207" t="s">
        <v>372</v>
      </c>
    </row>
    <row r="8" spans="1:1" ht="15.75" x14ac:dyDescent="0.25">
      <c r="A8" s="206"/>
    </row>
    <row r="9" spans="1:1" ht="47.25" x14ac:dyDescent="0.25">
      <c r="A9" s="206" t="s">
        <v>384</v>
      </c>
    </row>
    <row r="10" spans="1:1" ht="15.75" x14ac:dyDescent="0.25">
      <c r="A10" s="206"/>
    </row>
    <row r="11" spans="1:1" ht="15.75" x14ac:dyDescent="0.25">
      <c r="A11" s="207" t="s">
        <v>387</v>
      </c>
    </row>
    <row r="12" spans="1:1" ht="15.75" x14ac:dyDescent="0.25">
      <c r="A12" s="206"/>
    </row>
    <row r="13" spans="1:1" ht="63" x14ac:dyDescent="0.25">
      <c r="A13" s="206" t="s">
        <v>393</v>
      </c>
    </row>
    <row r="14" spans="1:1" ht="15.75" x14ac:dyDescent="0.25">
      <c r="A14" s="206"/>
    </row>
    <row r="15" spans="1:1" ht="15.75" x14ac:dyDescent="0.25">
      <c r="A15" s="207" t="s">
        <v>373</v>
      </c>
    </row>
    <row r="16" spans="1:1" ht="15.75" x14ac:dyDescent="0.25">
      <c r="A16" s="207"/>
    </row>
    <row r="17" spans="1:1" ht="94.5" x14ac:dyDescent="0.25">
      <c r="A17" s="206" t="s">
        <v>390</v>
      </c>
    </row>
    <row r="18" spans="1:1" ht="15.75" x14ac:dyDescent="0.25">
      <c r="A18" s="206"/>
    </row>
    <row r="19" spans="1:1" ht="15.75" x14ac:dyDescent="0.25">
      <c r="A19" s="207" t="s">
        <v>389</v>
      </c>
    </row>
    <row r="20" spans="1:1" ht="15.75" x14ac:dyDescent="0.25">
      <c r="A20" s="206"/>
    </row>
    <row r="21" spans="1:1" ht="47.25" x14ac:dyDescent="0.25">
      <c r="A21" s="206" t="s">
        <v>391</v>
      </c>
    </row>
    <row r="22" spans="1:1" ht="15.75" x14ac:dyDescent="0.25">
      <c r="A22" s="206"/>
    </row>
    <row r="23" spans="1:1" ht="15.75" x14ac:dyDescent="0.25">
      <c r="A23" s="207" t="s">
        <v>374</v>
      </c>
    </row>
    <row r="24" spans="1:1" ht="15.75" x14ac:dyDescent="0.25">
      <c r="A24" s="206"/>
    </row>
    <row r="25" spans="1:1" ht="47.25" x14ac:dyDescent="0.25">
      <c r="A25" s="206" t="s">
        <v>392</v>
      </c>
    </row>
    <row r="26" spans="1:1" ht="15.75" x14ac:dyDescent="0.25">
      <c r="A26" s="206"/>
    </row>
    <row r="27" spans="1:1" ht="94.5" x14ac:dyDescent="0.25">
      <c r="A27" s="206" t="s">
        <v>385</v>
      </c>
    </row>
    <row r="28" spans="1:1" ht="15.75" x14ac:dyDescent="0.25">
      <c r="A28" s="206"/>
    </row>
    <row r="29" spans="1:1" ht="15.75" x14ac:dyDescent="0.25">
      <c r="A29" s="207" t="s">
        <v>375</v>
      </c>
    </row>
    <row r="30" spans="1:1" ht="15.75" x14ac:dyDescent="0.25">
      <c r="A30" s="206"/>
    </row>
    <row r="31" spans="1:1" ht="63" x14ac:dyDescent="0.25">
      <c r="A31" s="206" t="s">
        <v>386</v>
      </c>
    </row>
    <row r="32" spans="1:1" ht="15.75" x14ac:dyDescent="0.25">
      <c r="A32" s="206"/>
    </row>
    <row r="33" spans="1:1" ht="15.75" x14ac:dyDescent="0.25">
      <c r="A33" s="207" t="s">
        <v>376</v>
      </c>
    </row>
    <row r="34" spans="1:1" ht="15.75" x14ac:dyDescent="0.25">
      <c r="A34" s="206"/>
    </row>
    <row r="35" spans="1:1" ht="15.75" x14ac:dyDescent="0.25">
      <c r="A35" s="206" t="s">
        <v>377</v>
      </c>
    </row>
    <row r="36" spans="1:1" ht="15.75" x14ac:dyDescent="0.25">
      <c r="A36" s="206"/>
    </row>
    <row r="37" spans="1:1" ht="15.75" x14ac:dyDescent="0.25">
      <c r="A37" s="20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5D906-7ACA-40D3-B846-035F352FA487}">
  <sheetPr>
    <pageSetUpPr fitToPage="1"/>
  </sheetPr>
  <dimension ref="A1:I36"/>
  <sheetViews>
    <sheetView tabSelected="1" workbookViewId="0">
      <selection activeCell="B4" sqref="B4"/>
    </sheetView>
  </sheetViews>
  <sheetFormatPr defaultRowHeight="15" x14ac:dyDescent="0.2"/>
  <cols>
    <col min="1" max="1" width="2.6640625" customWidth="1"/>
    <col min="2" max="2" width="13.21875" customWidth="1"/>
    <col min="3" max="3" width="23.33203125" bestFit="1" customWidth="1"/>
    <col min="4" max="4" width="17.6640625" customWidth="1"/>
    <col min="5" max="5" width="5.5546875" customWidth="1"/>
    <col min="6" max="6" width="18" customWidth="1"/>
    <col min="9" max="9" width="2.77734375" customWidth="1"/>
  </cols>
  <sheetData>
    <row r="1" spans="1:9" ht="15.75" x14ac:dyDescent="0.25">
      <c r="A1" s="226"/>
      <c r="B1" s="266" t="s">
        <v>396</v>
      </c>
      <c r="C1" s="266"/>
      <c r="D1" s="266"/>
      <c r="E1" s="266"/>
      <c r="F1" s="266"/>
      <c r="G1" s="266"/>
      <c r="H1" s="266"/>
      <c r="I1" s="227"/>
    </row>
    <row r="2" spans="1:9" ht="15.75" x14ac:dyDescent="0.25">
      <c r="A2" s="228"/>
      <c r="B2" s="229" t="str">
        <f>assumptions!B1</f>
        <v>Project Name</v>
      </c>
      <c r="C2" s="229"/>
      <c r="D2" s="229"/>
      <c r="E2" s="229"/>
      <c r="F2" s="229"/>
      <c r="G2" s="229"/>
      <c r="H2" s="229"/>
      <c r="I2" s="230"/>
    </row>
    <row r="3" spans="1:9" ht="15.75" x14ac:dyDescent="0.25">
      <c r="A3" s="228"/>
      <c r="B3" s="229" t="s">
        <v>422</v>
      </c>
      <c r="C3" s="229">
        <f>assumptions!$B$3</f>
        <v>0</v>
      </c>
      <c r="D3" s="229"/>
      <c r="E3" s="229"/>
      <c r="F3" s="229"/>
      <c r="G3" s="229"/>
      <c r="H3" s="229"/>
      <c r="I3" s="230"/>
    </row>
    <row r="4" spans="1:9" ht="15.75" x14ac:dyDescent="0.25">
      <c r="A4" s="228"/>
      <c r="B4" s="229" t="s">
        <v>397</v>
      </c>
      <c r="C4" s="229"/>
      <c r="D4" s="229"/>
      <c r="E4" s="229"/>
      <c r="F4" s="229"/>
      <c r="G4" s="229"/>
      <c r="H4" s="229"/>
      <c r="I4" s="230"/>
    </row>
    <row r="5" spans="1:9" ht="15.75" x14ac:dyDescent="0.25">
      <c r="A5" s="228"/>
      <c r="B5" s="229"/>
      <c r="C5" s="229"/>
      <c r="D5" s="229"/>
      <c r="E5" s="229"/>
      <c r="F5" s="229"/>
      <c r="G5" s="229"/>
      <c r="H5" s="229"/>
      <c r="I5" s="230"/>
    </row>
    <row r="6" spans="1:9" ht="31.5" x14ac:dyDescent="0.25">
      <c r="A6" s="228"/>
      <c r="B6" s="231" t="s">
        <v>398</v>
      </c>
      <c r="C6" s="229" t="s">
        <v>399</v>
      </c>
      <c r="D6" s="231" t="s">
        <v>408</v>
      </c>
      <c r="E6" s="231" t="s">
        <v>409</v>
      </c>
      <c r="F6" s="231" t="s">
        <v>410</v>
      </c>
      <c r="G6" s="231" t="s">
        <v>411</v>
      </c>
      <c r="H6" s="231" t="s">
        <v>420</v>
      </c>
      <c r="I6" s="232"/>
    </row>
    <row r="7" spans="1:9" ht="15.75" x14ac:dyDescent="0.25">
      <c r="A7" s="228"/>
      <c r="B7" s="229"/>
      <c r="C7" s="229" t="s">
        <v>403</v>
      </c>
      <c r="D7" s="229"/>
      <c r="E7" s="229"/>
      <c r="F7" s="229"/>
      <c r="G7" s="229"/>
      <c r="H7" s="229"/>
      <c r="I7" s="230"/>
    </row>
    <row r="8" spans="1:9" ht="15.75" x14ac:dyDescent="0.25">
      <c r="A8" s="228"/>
      <c r="B8" s="229"/>
      <c r="C8" s="229" t="s">
        <v>406</v>
      </c>
      <c r="D8" s="229"/>
      <c r="E8" s="229"/>
      <c r="F8" s="229"/>
      <c r="G8" s="229"/>
      <c r="H8" s="229"/>
      <c r="I8" s="230"/>
    </row>
    <row r="9" spans="1:9" ht="15.75" x14ac:dyDescent="0.25">
      <c r="A9" s="228"/>
      <c r="B9" s="229"/>
      <c r="C9" s="229" t="s">
        <v>405</v>
      </c>
      <c r="D9" s="229"/>
      <c r="E9" s="229"/>
      <c r="F9" s="229"/>
      <c r="G9" s="229"/>
      <c r="H9" s="229"/>
      <c r="I9" s="230"/>
    </row>
    <row r="10" spans="1:9" ht="15.75" x14ac:dyDescent="0.25">
      <c r="A10" s="228"/>
      <c r="B10" s="229"/>
      <c r="C10" s="229" t="s">
        <v>404</v>
      </c>
      <c r="D10" s="229"/>
      <c r="E10" s="229"/>
      <c r="F10" s="229"/>
      <c r="G10" s="229"/>
      <c r="H10" s="229"/>
      <c r="I10" s="230"/>
    </row>
    <row r="11" spans="1:9" ht="15.75" x14ac:dyDescent="0.25">
      <c r="A11" s="228"/>
      <c r="B11" s="229"/>
      <c r="C11" s="229" t="s">
        <v>402</v>
      </c>
      <c r="D11" s="229"/>
      <c r="E11" s="229"/>
      <c r="F11" s="229"/>
      <c r="G11" s="229"/>
      <c r="H11" s="229"/>
      <c r="I11" s="230"/>
    </row>
    <row r="12" spans="1:9" ht="15.75" x14ac:dyDescent="0.25">
      <c r="A12" s="228"/>
      <c r="B12" s="229"/>
      <c r="C12" s="229" t="s">
        <v>401</v>
      </c>
      <c r="D12" s="229"/>
      <c r="E12" s="229"/>
      <c r="F12" s="229"/>
      <c r="G12" s="229"/>
      <c r="H12" s="229"/>
      <c r="I12" s="230"/>
    </row>
    <row r="13" spans="1:9" ht="15.75" x14ac:dyDescent="0.25">
      <c r="A13" s="228"/>
      <c r="B13" s="229"/>
      <c r="C13" s="229" t="s">
        <v>400</v>
      </c>
      <c r="D13" s="229"/>
      <c r="E13" s="229"/>
      <c r="F13" s="229"/>
      <c r="G13" s="229"/>
      <c r="H13" s="229"/>
      <c r="I13" s="230"/>
    </row>
    <row r="14" spans="1:9" ht="15.75" x14ac:dyDescent="0.25">
      <c r="A14" s="228"/>
      <c r="B14" s="229"/>
      <c r="C14" s="236" t="s">
        <v>407</v>
      </c>
      <c r="D14" s="236"/>
      <c r="E14" s="236"/>
      <c r="F14" s="236"/>
      <c r="G14" s="236"/>
      <c r="H14" s="236"/>
      <c r="I14" s="230"/>
    </row>
    <row r="15" spans="1:9" ht="15.75" x14ac:dyDescent="0.25">
      <c r="A15" s="228"/>
      <c r="B15" s="229"/>
      <c r="C15" s="229"/>
      <c r="D15" s="229"/>
      <c r="E15" s="229"/>
      <c r="F15" s="229"/>
      <c r="G15" s="229" t="s">
        <v>421</v>
      </c>
      <c r="H15" s="229">
        <f>SUM(H7:H14)</f>
        <v>0</v>
      </c>
      <c r="I15" s="230"/>
    </row>
    <row r="16" spans="1:9" ht="15.75" x14ac:dyDescent="0.25">
      <c r="A16" s="228"/>
      <c r="B16" s="229" t="s">
        <v>412</v>
      </c>
      <c r="C16" s="276" t="s">
        <v>413</v>
      </c>
      <c r="D16" s="276"/>
      <c r="E16" s="276"/>
      <c r="F16" s="276"/>
      <c r="G16" s="276"/>
      <c r="H16" s="229"/>
      <c r="I16" s="230"/>
    </row>
    <row r="17" spans="1:9" ht="15.75" x14ac:dyDescent="0.25">
      <c r="A17" s="228"/>
      <c r="B17" s="229"/>
      <c r="C17" s="276" t="s">
        <v>414</v>
      </c>
      <c r="D17" s="276"/>
      <c r="E17" s="276"/>
      <c r="F17" s="276"/>
      <c r="G17" s="276"/>
      <c r="H17" s="229"/>
      <c r="I17" s="230"/>
    </row>
    <row r="18" spans="1:9" ht="15.75" x14ac:dyDescent="0.25">
      <c r="A18" s="228"/>
      <c r="B18" s="229"/>
      <c r="C18" s="276" t="s">
        <v>415</v>
      </c>
      <c r="D18" s="276"/>
      <c r="E18" s="276"/>
      <c r="F18" s="276"/>
      <c r="G18" s="276"/>
      <c r="H18" s="229"/>
      <c r="I18" s="230"/>
    </row>
    <row r="19" spans="1:9" ht="15.75" x14ac:dyDescent="0.25">
      <c r="A19" s="228"/>
      <c r="B19" s="229"/>
      <c r="C19" s="276" t="s">
        <v>416</v>
      </c>
      <c r="D19" s="276"/>
      <c r="E19" s="276"/>
      <c r="F19" s="276"/>
      <c r="G19" s="276"/>
      <c r="H19" s="229"/>
      <c r="I19" s="230"/>
    </row>
    <row r="20" spans="1:9" ht="15.75" x14ac:dyDescent="0.25">
      <c r="A20" s="228"/>
      <c r="B20" s="229"/>
      <c r="C20" s="276" t="s">
        <v>417</v>
      </c>
      <c r="D20" s="276"/>
      <c r="E20" s="276"/>
      <c r="F20" s="276"/>
      <c r="G20" s="276"/>
      <c r="H20" s="229"/>
      <c r="I20" s="230"/>
    </row>
    <row r="21" spans="1:9" ht="15.75" x14ac:dyDescent="0.25">
      <c r="A21" s="228"/>
      <c r="B21" s="229"/>
      <c r="C21" s="276" t="s">
        <v>418</v>
      </c>
      <c r="D21" s="276"/>
      <c r="E21" s="276"/>
      <c r="F21" s="276"/>
      <c r="G21" s="276"/>
      <c r="H21" s="229"/>
      <c r="I21" s="230"/>
    </row>
    <row r="22" spans="1:9" ht="15.75" x14ac:dyDescent="0.25">
      <c r="A22" s="228"/>
      <c r="B22" s="229"/>
      <c r="C22" s="265" t="s">
        <v>419</v>
      </c>
      <c r="D22" s="265"/>
      <c r="E22" s="265"/>
      <c r="F22" s="265"/>
      <c r="G22" s="265"/>
      <c r="H22" s="236"/>
      <c r="I22" s="230"/>
    </row>
    <row r="23" spans="1:9" ht="15.75" x14ac:dyDescent="0.25">
      <c r="A23" s="228"/>
      <c r="B23" s="229"/>
      <c r="C23" s="229"/>
      <c r="D23" s="229"/>
      <c r="E23" s="229"/>
      <c r="F23" s="229"/>
      <c r="G23" s="229" t="s">
        <v>421</v>
      </c>
      <c r="H23" s="229">
        <f>SUM(H16:H22)</f>
        <v>0</v>
      </c>
      <c r="I23" s="230"/>
    </row>
    <row r="24" spans="1:9" ht="15.75" x14ac:dyDescent="0.25">
      <c r="A24" s="228"/>
      <c r="B24" s="229" t="s">
        <v>423</v>
      </c>
      <c r="C24" s="229"/>
      <c r="D24" s="229"/>
      <c r="E24" s="229"/>
      <c r="F24" s="229"/>
      <c r="G24" s="229"/>
      <c r="H24" s="229"/>
      <c r="I24" s="230"/>
    </row>
    <row r="25" spans="1:9" x14ac:dyDescent="0.2">
      <c r="A25" s="228"/>
      <c r="B25" s="267"/>
      <c r="C25" s="268"/>
      <c r="D25" s="268"/>
      <c r="E25" s="268"/>
      <c r="F25" s="268"/>
      <c r="G25" s="268"/>
      <c r="H25" s="269"/>
      <c r="I25" s="230"/>
    </row>
    <row r="26" spans="1:9" x14ac:dyDescent="0.2">
      <c r="A26" s="228"/>
      <c r="B26" s="270"/>
      <c r="C26" s="271"/>
      <c r="D26" s="271"/>
      <c r="E26" s="271"/>
      <c r="F26" s="271"/>
      <c r="G26" s="271"/>
      <c r="H26" s="272"/>
      <c r="I26" s="230"/>
    </row>
    <row r="27" spans="1:9" x14ac:dyDescent="0.2">
      <c r="A27" s="228"/>
      <c r="B27" s="270"/>
      <c r="C27" s="271"/>
      <c r="D27" s="271"/>
      <c r="E27" s="271"/>
      <c r="F27" s="271"/>
      <c r="G27" s="271"/>
      <c r="H27" s="272"/>
      <c r="I27" s="230"/>
    </row>
    <row r="28" spans="1:9" x14ac:dyDescent="0.2">
      <c r="A28" s="228"/>
      <c r="B28" s="270"/>
      <c r="C28" s="271"/>
      <c r="D28" s="271"/>
      <c r="E28" s="271"/>
      <c r="F28" s="271"/>
      <c r="G28" s="271"/>
      <c r="H28" s="272"/>
      <c r="I28" s="230"/>
    </row>
    <row r="29" spans="1:9" x14ac:dyDescent="0.2">
      <c r="A29" s="228"/>
      <c r="B29" s="270"/>
      <c r="C29" s="271"/>
      <c r="D29" s="271"/>
      <c r="E29" s="271"/>
      <c r="F29" s="271"/>
      <c r="G29" s="271"/>
      <c r="H29" s="272"/>
      <c r="I29" s="230"/>
    </row>
    <row r="30" spans="1:9" x14ac:dyDescent="0.2">
      <c r="A30" s="228"/>
      <c r="B30" s="270"/>
      <c r="C30" s="271"/>
      <c r="D30" s="271"/>
      <c r="E30" s="271"/>
      <c r="F30" s="271"/>
      <c r="G30" s="271"/>
      <c r="H30" s="272"/>
      <c r="I30" s="230"/>
    </row>
    <row r="31" spans="1:9" x14ac:dyDescent="0.2">
      <c r="A31" s="228"/>
      <c r="B31" s="270"/>
      <c r="C31" s="271"/>
      <c r="D31" s="271"/>
      <c r="E31" s="271"/>
      <c r="F31" s="271"/>
      <c r="G31" s="271"/>
      <c r="H31" s="272"/>
      <c r="I31" s="230"/>
    </row>
    <row r="32" spans="1:9" x14ac:dyDescent="0.2">
      <c r="A32" s="228"/>
      <c r="B32" s="270"/>
      <c r="C32" s="271"/>
      <c r="D32" s="271"/>
      <c r="E32" s="271"/>
      <c r="F32" s="271"/>
      <c r="G32" s="271"/>
      <c r="H32" s="272"/>
      <c r="I32" s="230"/>
    </row>
    <row r="33" spans="1:9" x14ac:dyDescent="0.2">
      <c r="A33" s="228"/>
      <c r="B33" s="270"/>
      <c r="C33" s="271"/>
      <c r="D33" s="271"/>
      <c r="E33" s="271"/>
      <c r="F33" s="271"/>
      <c r="G33" s="271"/>
      <c r="H33" s="272"/>
      <c r="I33" s="230"/>
    </row>
    <row r="34" spans="1:9" x14ac:dyDescent="0.2">
      <c r="A34" s="228"/>
      <c r="B34" s="270"/>
      <c r="C34" s="271"/>
      <c r="D34" s="271"/>
      <c r="E34" s="271"/>
      <c r="F34" s="271"/>
      <c r="G34" s="271"/>
      <c r="H34" s="272"/>
      <c r="I34" s="230"/>
    </row>
    <row r="35" spans="1:9" x14ac:dyDescent="0.2">
      <c r="A35" s="228"/>
      <c r="B35" s="273"/>
      <c r="C35" s="274"/>
      <c r="D35" s="274"/>
      <c r="E35" s="274"/>
      <c r="F35" s="274"/>
      <c r="G35" s="274"/>
      <c r="H35" s="275"/>
      <c r="I35" s="230"/>
    </row>
    <row r="36" spans="1:9" x14ac:dyDescent="0.2">
      <c r="A36" s="233"/>
      <c r="B36" s="234"/>
      <c r="C36" s="234"/>
      <c r="D36" s="234"/>
      <c r="E36" s="234"/>
      <c r="F36" s="234"/>
      <c r="G36" s="234"/>
      <c r="H36" s="234"/>
      <c r="I36" s="235"/>
    </row>
  </sheetData>
  <sortState xmlns:xlrd2="http://schemas.microsoft.com/office/spreadsheetml/2017/richdata2" ref="C7:C14">
    <sortCondition ref="C14"/>
  </sortState>
  <mergeCells count="9">
    <mergeCell ref="C22:G22"/>
    <mergeCell ref="B1:H1"/>
    <mergeCell ref="B25:H35"/>
    <mergeCell ref="C16:G16"/>
    <mergeCell ref="C17:G17"/>
    <mergeCell ref="C18:G18"/>
    <mergeCell ref="C19:G19"/>
    <mergeCell ref="C20:G20"/>
    <mergeCell ref="C21:G21"/>
  </mergeCells>
  <pageMargins left="0.7" right="0.7" top="0.75" bottom="0.75" header="0.3" footer="0.3"/>
  <pageSetup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81"/>
  <sheetViews>
    <sheetView zoomScale="75" workbookViewId="0">
      <pane ySplit="5" topLeftCell="A6" activePane="bottomLeft" state="frozen"/>
      <selection pane="bottomLeft"/>
    </sheetView>
  </sheetViews>
  <sheetFormatPr defaultColWidth="8.6640625" defaultRowHeight="15.75" x14ac:dyDescent="0.25"/>
  <cols>
    <col min="1" max="1" width="13.33203125" style="97" bestFit="1" customWidth="1"/>
    <col min="2" max="2" width="25.33203125" style="97" customWidth="1"/>
    <col min="3" max="3" width="4.6640625" style="97" customWidth="1"/>
    <col min="4" max="4" width="12.77734375" style="97" customWidth="1"/>
    <col min="5" max="5" width="12.5546875" style="97" customWidth="1"/>
    <col min="6" max="19" width="10.77734375" style="97" customWidth="1"/>
    <col min="20" max="16384" width="8.6640625" style="97"/>
  </cols>
  <sheetData>
    <row r="1" spans="1:20" ht="19.5" thickBot="1" x14ac:dyDescent="0.35">
      <c r="A1" s="106">
        <f ca="1">NOW()</f>
        <v>44454.635011921295</v>
      </c>
      <c r="B1" s="109" t="str">
        <f>assumptions!B1</f>
        <v>Project Name</v>
      </c>
    </row>
    <row r="2" spans="1:20" ht="16.5" thickTop="1" x14ac:dyDescent="0.25">
      <c r="B2" s="19" t="s">
        <v>88</v>
      </c>
      <c r="P2" s="110"/>
    </row>
    <row r="3" spans="1:20" ht="31.5" x14ac:dyDescent="0.25">
      <c r="B3" s="111"/>
      <c r="O3" s="70" t="s">
        <v>91</v>
      </c>
      <c r="S3" s="110" t="s">
        <v>92</v>
      </c>
    </row>
    <row r="4" spans="1:20" ht="31.5" x14ac:dyDescent="0.25">
      <c r="B4" s="19" t="s">
        <v>89</v>
      </c>
      <c r="E4" s="70" t="s">
        <v>90</v>
      </c>
      <c r="F4" s="139"/>
      <c r="G4" s="139"/>
      <c r="H4" s="139"/>
      <c r="I4" s="139"/>
      <c r="J4" s="139"/>
      <c r="K4" s="139"/>
      <c r="L4" s="139"/>
      <c r="M4" s="139"/>
      <c r="N4" s="139"/>
      <c r="O4" s="139"/>
      <c r="P4" s="139"/>
      <c r="Q4" s="139"/>
      <c r="R4" s="139"/>
      <c r="S4" s="139"/>
    </row>
    <row r="5" spans="1:20" x14ac:dyDescent="0.25">
      <c r="E5" s="70"/>
      <c r="F5" s="98">
        <v>1</v>
      </c>
      <c r="G5" s="98">
        <v>2</v>
      </c>
      <c r="H5" s="98">
        <v>3</v>
      </c>
      <c r="I5" s="98">
        <v>4</v>
      </c>
      <c r="J5" s="98">
        <v>5</v>
      </c>
      <c r="K5" s="98">
        <v>6</v>
      </c>
      <c r="L5" s="98">
        <v>7</v>
      </c>
      <c r="M5" s="98">
        <v>8</v>
      </c>
      <c r="N5" s="98">
        <v>9</v>
      </c>
      <c r="O5" s="98">
        <v>10</v>
      </c>
      <c r="P5" s="112">
        <v>11</v>
      </c>
      <c r="Q5" s="98">
        <v>12</v>
      </c>
      <c r="R5" s="98">
        <v>13</v>
      </c>
      <c r="S5" s="98">
        <v>14</v>
      </c>
    </row>
    <row r="6" spans="1:20" x14ac:dyDescent="0.25">
      <c r="B6" s="19" t="s">
        <v>205</v>
      </c>
      <c r="D6" s="98"/>
      <c r="E6" s="68"/>
      <c r="F6" s="68"/>
      <c r="G6" s="68"/>
      <c r="H6" s="68"/>
      <c r="I6" s="68"/>
      <c r="J6" s="68"/>
      <c r="K6" s="68"/>
      <c r="L6" s="68"/>
      <c r="M6" s="68"/>
      <c r="N6" s="68"/>
      <c r="O6" s="26"/>
      <c r="P6" s="68"/>
      <c r="Q6" s="68"/>
      <c r="R6" s="68"/>
      <c r="S6" s="68"/>
      <c r="T6" s="113">
        <f>D6-SUM(E6:S6)</f>
        <v>0</v>
      </c>
    </row>
    <row r="7" spans="1:20" x14ac:dyDescent="0.25">
      <c r="B7" s="19" t="s">
        <v>204</v>
      </c>
      <c r="D7" s="98"/>
      <c r="F7" s="98"/>
      <c r="G7" s="98"/>
      <c r="H7" s="98"/>
      <c r="I7" s="98"/>
      <c r="J7" s="98"/>
      <c r="K7" s="98"/>
      <c r="L7" s="98"/>
      <c r="M7" s="98"/>
      <c r="N7" s="98"/>
      <c r="T7" s="98">
        <f>D7-SUM(E7:S7)</f>
        <v>0</v>
      </c>
    </row>
    <row r="8" spans="1:20" x14ac:dyDescent="0.25">
      <c r="B8" s="97" t="s">
        <v>182</v>
      </c>
      <c r="T8" s="98">
        <f t="shared" ref="T8" si="0">D8-SUM(E8:S8)</f>
        <v>0</v>
      </c>
    </row>
    <row r="9" spans="1:20" x14ac:dyDescent="0.25">
      <c r="B9" s="19" t="s">
        <v>93</v>
      </c>
      <c r="D9" s="98"/>
      <c r="E9" s="98"/>
      <c r="F9" s="98"/>
      <c r="O9" s="98"/>
      <c r="P9" s="98"/>
      <c r="Q9" s="98"/>
      <c r="R9" s="98"/>
      <c r="S9" s="98"/>
      <c r="T9" s="98">
        <f>D9-SUM(E9:S9)</f>
        <v>0</v>
      </c>
    </row>
    <row r="10" spans="1:20" x14ac:dyDescent="0.25">
      <c r="B10" s="19" t="s">
        <v>11</v>
      </c>
      <c r="D10" s="98"/>
      <c r="F10" s="98"/>
      <c r="G10" s="98"/>
      <c r="H10" s="98"/>
      <c r="I10" s="98"/>
      <c r="J10" s="98"/>
      <c r="K10" s="98"/>
      <c r="L10" s="98"/>
      <c r="M10" s="98"/>
      <c r="N10" s="98"/>
      <c r="O10" s="98"/>
      <c r="P10" s="98"/>
      <c r="Q10" s="98"/>
      <c r="R10" s="98"/>
      <c r="S10" s="98"/>
      <c r="T10" s="98">
        <f>D10-SUM(E10:S10)</f>
        <v>0</v>
      </c>
    </row>
    <row r="11" spans="1:20" x14ac:dyDescent="0.25">
      <c r="B11" s="19" t="s">
        <v>94</v>
      </c>
      <c r="D11" s="98"/>
      <c r="S11" s="98"/>
      <c r="T11" s="98">
        <f>D11-SUM(E11:S11)</f>
        <v>0</v>
      </c>
    </row>
    <row r="12" spans="1:20" x14ac:dyDescent="0.25">
      <c r="B12" s="19" t="s">
        <v>95</v>
      </c>
      <c r="D12" s="98"/>
      <c r="E12" s="98"/>
      <c r="S12" s="98"/>
      <c r="T12" s="98">
        <f>D12-SUM(E12:S12)</f>
        <v>0</v>
      </c>
    </row>
    <row r="13" spans="1:20" x14ac:dyDescent="0.25">
      <c r="B13" s="19" t="s">
        <v>96</v>
      </c>
      <c r="D13" s="26">
        <f>SUM(D6:D12)</f>
        <v>0</v>
      </c>
      <c r="E13" s="26">
        <f t="shared" ref="E13:S13" si="1">SUM(E6:E12)</f>
        <v>0</v>
      </c>
      <c r="F13" s="26">
        <f>SUM(F6:F12)</f>
        <v>0</v>
      </c>
      <c r="G13" s="26">
        <f t="shared" si="1"/>
        <v>0</v>
      </c>
      <c r="H13" s="26">
        <f t="shared" si="1"/>
        <v>0</v>
      </c>
      <c r="I13" s="26">
        <f t="shared" si="1"/>
        <v>0</v>
      </c>
      <c r="J13" s="26">
        <f t="shared" si="1"/>
        <v>0</v>
      </c>
      <c r="K13" s="26">
        <f t="shared" si="1"/>
        <v>0</v>
      </c>
      <c r="L13" s="26">
        <f t="shared" si="1"/>
        <v>0</v>
      </c>
      <c r="M13" s="26">
        <f t="shared" si="1"/>
        <v>0</v>
      </c>
      <c r="N13" s="26">
        <f t="shared" si="1"/>
        <v>0</v>
      </c>
      <c r="O13" s="26">
        <f t="shared" si="1"/>
        <v>0</v>
      </c>
      <c r="P13" s="26">
        <f t="shared" si="1"/>
        <v>0</v>
      </c>
      <c r="Q13" s="26">
        <f t="shared" si="1"/>
        <v>0</v>
      </c>
      <c r="R13" s="26">
        <f t="shared" si="1"/>
        <v>0</v>
      </c>
      <c r="S13" s="26">
        <f t="shared" si="1"/>
        <v>0</v>
      </c>
    </row>
    <row r="15" spans="1:20" x14ac:dyDescent="0.25">
      <c r="B15" s="19" t="s">
        <v>97</v>
      </c>
    </row>
    <row r="16" spans="1:20" x14ac:dyDescent="0.25">
      <c r="A16" s="19"/>
      <c r="B16" s="78" t="str">
        <f>'sources-uses'!B4</f>
        <v>ACQUISITION</v>
      </c>
      <c r="C16" s="31"/>
      <c r="D16" s="31"/>
      <c r="E16" s="31"/>
      <c r="F16" s="31"/>
      <c r="G16" s="31"/>
      <c r="H16" s="31"/>
      <c r="I16" s="31"/>
      <c r="J16" s="31"/>
      <c r="K16" s="31"/>
      <c r="L16" s="31"/>
      <c r="M16" s="31"/>
      <c r="N16" s="31"/>
      <c r="O16" s="31"/>
      <c r="P16" s="31"/>
      <c r="Q16" s="31"/>
      <c r="R16" s="31"/>
      <c r="S16" s="31"/>
      <c r="T16" s="31"/>
    </row>
    <row r="17" spans="1:20" x14ac:dyDescent="0.25">
      <c r="A17" s="19"/>
      <c r="B17" s="19" t="str">
        <f>'sources-uses'!B5</f>
        <v>Land</v>
      </c>
      <c r="D17" s="25">
        <f>'sources-uses'!C5</f>
        <v>0</v>
      </c>
      <c r="E17" s="98"/>
      <c r="T17" s="98">
        <f t="shared" ref="T17:T30" si="2">D17-SUM(E17:S17)</f>
        <v>0</v>
      </c>
    </row>
    <row r="18" spans="1:20" x14ac:dyDescent="0.25">
      <c r="A18" s="19"/>
      <c r="B18" s="19" t="str">
        <f>'sources-uses'!B6</f>
        <v>Purchase of Building</v>
      </c>
      <c r="D18" s="25">
        <f>'sources-uses'!C6</f>
        <v>0</v>
      </c>
      <c r="F18" s="98"/>
      <c r="G18" s="98"/>
      <c r="H18" s="98"/>
      <c r="I18" s="98"/>
      <c r="J18" s="98"/>
      <c r="K18" s="98"/>
      <c r="L18" s="98"/>
      <c r="M18" s="98"/>
      <c r="N18" s="98"/>
      <c r="T18" s="98">
        <f t="shared" si="2"/>
        <v>0</v>
      </c>
    </row>
    <row r="19" spans="1:20" x14ac:dyDescent="0.25">
      <c r="A19" s="19"/>
      <c r="B19" s="19" t="str">
        <f>'sources-uses'!B7</f>
        <v>Demolition (without replacement)</v>
      </c>
      <c r="D19" s="25">
        <f>'sources-uses'!C7</f>
        <v>0</v>
      </c>
      <c r="F19" s="98"/>
      <c r="G19" s="98"/>
      <c r="H19" s="98"/>
      <c r="I19" s="98"/>
      <c r="J19" s="98"/>
      <c r="K19" s="98"/>
      <c r="L19" s="98"/>
      <c r="M19" s="98"/>
      <c r="N19" s="98"/>
      <c r="T19" s="98">
        <f t="shared" si="2"/>
        <v>0</v>
      </c>
    </row>
    <row r="20" spans="1:20" x14ac:dyDescent="0.25">
      <c r="A20" s="19"/>
      <c r="B20" s="19" t="str">
        <f>'sources-uses'!B8</f>
        <v>Appraisal</v>
      </c>
      <c r="D20" s="25">
        <f>'sources-uses'!C8</f>
        <v>0</v>
      </c>
      <c r="F20" s="98"/>
      <c r="G20" s="98"/>
      <c r="H20" s="98"/>
      <c r="I20" s="98"/>
      <c r="J20" s="98"/>
      <c r="K20" s="98"/>
      <c r="L20" s="98"/>
      <c r="M20" s="98"/>
      <c r="N20" s="98"/>
      <c r="T20" s="98">
        <f t="shared" si="2"/>
        <v>0</v>
      </c>
    </row>
    <row r="21" spans="1:20" x14ac:dyDescent="0.25">
      <c r="A21" s="19"/>
      <c r="B21" s="19" t="str">
        <f>'sources-uses'!B9</f>
        <v>Legal - Title and Recording</v>
      </c>
      <c r="D21" s="25">
        <f>'sources-uses'!C9</f>
        <v>0</v>
      </c>
      <c r="F21" s="98"/>
      <c r="G21" s="98"/>
      <c r="H21" s="98"/>
      <c r="I21" s="98"/>
      <c r="J21" s="98"/>
      <c r="K21" s="98"/>
      <c r="L21" s="98"/>
      <c r="M21" s="98"/>
      <c r="N21" s="98"/>
      <c r="T21" s="98">
        <f t="shared" si="2"/>
        <v>0</v>
      </c>
    </row>
    <row r="22" spans="1:20" x14ac:dyDescent="0.25">
      <c r="A22" s="19"/>
      <c r="B22" s="78" t="str">
        <f>'sources-uses'!B11</f>
        <v>CONSTRUCTION HARD COSTS</v>
      </c>
      <c r="C22" s="31"/>
      <c r="D22" s="31"/>
      <c r="E22" s="31"/>
      <c r="F22" s="31"/>
      <c r="G22" s="31"/>
      <c r="H22" s="31"/>
      <c r="I22" s="31"/>
      <c r="J22" s="31"/>
      <c r="K22" s="31"/>
      <c r="L22" s="31"/>
      <c r="M22" s="31"/>
      <c r="N22" s="31"/>
      <c r="O22" s="31"/>
      <c r="P22" s="31"/>
      <c r="Q22" s="31"/>
      <c r="R22" s="31"/>
      <c r="S22" s="31"/>
      <c r="T22" s="31"/>
    </row>
    <row r="23" spans="1:20" x14ac:dyDescent="0.25">
      <c r="A23" s="19"/>
      <c r="B23" s="19" t="str">
        <f>'sources-uses'!B12</f>
        <v>Construction - Residential</v>
      </c>
      <c r="D23" s="25">
        <f>'sources-uses'!C12</f>
        <v>0</v>
      </c>
      <c r="E23" s="98"/>
      <c r="O23" s="98"/>
      <c r="T23" s="98">
        <f t="shared" si="2"/>
        <v>0</v>
      </c>
    </row>
    <row r="24" spans="1:20" x14ac:dyDescent="0.25">
      <c r="A24" s="19"/>
      <c r="B24" s="19" t="str">
        <f>'sources-uses'!B13</f>
        <v>Construction - Commercial</v>
      </c>
      <c r="D24" s="25">
        <f>'sources-uses'!C13</f>
        <v>0</v>
      </c>
      <c r="E24" s="98"/>
      <c r="O24" s="98"/>
      <c r="T24" s="98">
        <f t="shared" si="2"/>
        <v>0</v>
      </c>
    </row>
    <row r="25" spans="1:20" x14ac:dyDescent="0.25">
      <c r="A25" s="19"/>
      <c r="B25" s="19" t="str">
        <f>'sources-uses'!B14</f>
        <v>Site work</v>
      </c>
      <c r="D25" s="25">
        <f>'sources-uses'!C14</f>
        <v>0</v>
      </c>
      <c r="E25" s="98"/>
      <c r="O25" s="98"/>
      <c r="T25" s="98">
        <f t="shared" si="2"/>
        <v>0</v>
      </c>
    </row>
    <row r="26" spans="1:20" x14ac:dyDescent="0.25">
      <c r="A26" s="19"/>
      <c r="B26" s="19" t="str">
        <f>'sources-uses'!B15</f>
        <v>Demolition - construction</v>
      </c>
      <c r="D26" s="25">
        <f>'sources-uses'!C15</f>
        <v>0</v>
      </c>
      <c r="E26" s="98"/>
      <c r="T26" s="98">
        <f t="shared" si="2"/>
        <v>0</v>
      </c>
    </row>
    <row r="27" spans="1:20" x14ac:dyDescent="0.25">
      <c r="A27" s="19"/>
      <c r="B27" s="19" t="str">
        <f>'sources-uses'!B16</f>
        <v>Commercial Fit Up</v>
      </c>
      <c r="D27" s="25">
        <f>'sources-uses'!C16</f>
        <v>0</v>
      </c>
      <c r="S27" s="98"/>
      <c r="T27" s="98">
        <f t="shared" si="2"/>
        <v>0</v>
      </c>
    </row>
    <row r="28" spans="1:20" x14ac:dyDescent="0.25">
      <c r="A28" s="19"/>
      <c r="B28" s="19" t="str">
        <f>'sources-uses'!B17</f>
        <v>Contractor Overhead</v>
      </c>
      <c r="D28" s="25">
        <f>'sources-uses'!C17</f>
        <v>0</v>
      </c>
      <c r="J28" s="98"/>
      <c r="T28" s="98">
        <f t="shared" si="2"/>
        <v>0</v>
      </c>
    </row>
    <row r="29" spans="1:20" x14ac:dyDescent="0.25">
      <c r="A29" s="19"/>
      <c r="B29" s="19" t="str">
        <f>'sources-uses'!B18</f>
        <v>Contractor Profit</v>
      </c>
      <c r="D29" s="25">
        <f>'sources-uses'!C18</f>
        <v>0</v>
      </c>
      <c r="E29" s="98"/>
      <c r="T29" s="98">
        <f t="shared" si="2"/>
        <v>0</v>
      </c>
    </row>
    <row r="30" spans="1:20" x14ac:dyDescent="0.25">
      <c r="A30" s="19"/>
      <c r="B30" s="19" t="str">
        <f>'sources-uses'!B20</f>
        <v>Construction Contingency</v>
      </c>
      <c r="D30" s="25">
        <f>'sources-uses'!C20</f>
        <v>0</v>
      </c>
      <c r="E30" s="98"/>
      <c r="T30" s="98">
        <f t="shared" si="2"/>
        <v>0</v>
      </c>
    </row>
    <row r="31" spans="1:20" x14ac:dyDescent="0.25">
      <c r="A31" s="19"/>
      <c r="B31" s="19" t="str">
        <f>'sources-uses'!B21</f>
        <v>Construction Bond Fee</v>
      </c>
      <c r="D31" s="25">
        <f>'sources-uses'!C21</f>
        <v>0</v>
      </c>
      <c r="E31" s="98"/>
      <c r="T31" s="98">
        <f t="shared" ref="T31:T68" si="3">D31-SUM(E31:S31)</f>
        <v>0</v>
      </c>
    </row>
    <row r="32" spans="1:20" x14ac:dyDescent="0.25">
      <c r="A32" s="19"/>
      <c r="B32" s="19" t="str">
        <f>'sources-uses'!B22</f>
        <v>Hazardous Materials Abatement</v>
      </c>
      <c r="D32" s="25">
        <f>'sources-uses'!C22</f>
        <v>0</v>
      </c>
      <c r="E32" s="98"/>
      <c r="T32" s="98">
        <f t="shared" si="3"/>
        <v>0</v>
      </c>
    </row>
    <row r="33" spans="1:20" x14ac:dyDescent="0.25">
      <c r="A33" s="19"/>
      <c r="B33" s="19" t="str">
        <f>'sources-uses'!B23</f>
        <v>Off-Site Improvements</v>
      </c>
      <c r="D33" s="25">
        <f>'sources-uses'!C23</f>
        <v>0</v>
      </c>
      <c r="E33" s="98"/>
      <c r="T33" s="98">
        <f t="shared" si="3"/>
        <v>0</v>
      </c>
    </row>
    <row r="34" spans="1:20" x14ac:dyDescent="0.25">
      <c r="A34" s="19"/>
      <c r="B34" s="19" t="str">
        <f>'sources-uses'!B24</f>
        <v>Furnishings, Fixtures, &amp; Equipment</v>
      </c>
      <c r="D34" s="25">
        <f>'sources-uses'!C24</f>
        <v>0</v>
      </c>
      <c r="E34" s="98"/>
      <c r="T34" s="98">
        <f t="shared" si="3"/>
        <v>0</v>
      </c>
    </row>
    <row r="35" spans="1:20" x14ac:dyDescent="0.25">
      <c r="A35" s="19"/>
      <c r="B35" s="19" t="str">
        <f>'sources-uses'!B25</f>
        <v xml:space="preserve">Other </v>
      </c>
      <c r="D35" s="25">
        <f>'sources-uses'!C25</f>
        <v>0</v>
      </c>
      <c r="E35" s="98"/>
      <c r="T35" s="98">
        <f t="shared" si="3"/>
        <v>0</v>
      </c>
    </row>
    <row r="36" spans="1:20" x14ac:dyDescent="0.25">
      <c r="A36" s="19"/>
      <c r="B36" s="78" t="str">
        <f>'sources-uses'!B27</f>
        <v>SOFT COSTS</v>
      </c>
      <c r="C36" s="31"/>
      <c r="D36" s="31"/>
      <c r="E36" s="31"/>
      <c r="F36" s="31"/>
      <c r="G36" s="31"/>
      <c r="H36" s="31"/>
      <c r="I36" s="31"/>
      <c r="J36" s="31"/>
      <c r="K36" s="31"/>
      <c r="L36" s="31"/>
      <c r="M36" s="31"/>
      <c r="N36" s="31"/>
      <c r="O36" s="31"/>
      <c r="P36" s="31"/>
      <c r="Q36" s="31"/>
      <c r="R36" s="31"/>
      <c r="S36" s="31"/>
      <c r="T36" s="31"/>
    </row>
    <row r="37" spans="1:20" x14ac:dyDescent="0.25">
      <c r="A37" s="19"/>
      <c r="B37" s="19" t="str">
        <f>'sources-uses'!B28</f>
        <v>Architectural</v>
      </c>
      <c r="D37" s="25">
        <f>'sources-uses'!C28</f>
        <v>0</v>
      </c>
      <c r="E37" s="98"/>
      <c r="J37" s="98"/>
      <c r="S37" s="98"/>
      <c r="T37" s="98">
        <f t="shared" si="3"/>
        <v>0</v>
      </c>
    </row>
    <row r="38" spans="1:20" x14ac:dyDescent="0.25">
      <c r="A38" s="19"/>
      <c r="B38" s="19" t="str">
        <f>'sources-uses'!B30</f>
        <v>Legal/Accounting</v>
      </c>
      <c r="D38" s="25">
        <f>'sources-uses'!C30</f>
        <v>0</v>
      </c>
      <c r="E38" s="98"/>
      <c r="J38" s="98"/>
      <c r="S38" s="98"/>
      <c r="T38" s="98">
        <f t="shared" si="3"/>
        <v>0</v>
      </c>
    </row>
    <row r="39" spans="1:20" x14ac:dyDescent="0.25">
      <c r="A39" s="19"/>
      <c r="B39" s="19" t="str">
        <f>'sources-uses'!B31</f>
        <v>Relocation</v>
      </c>
      <c r="D39" s="25">
        <f>'sources-uses'!C31</f>
        <v>0</v>
      </c>
      <c r="E39" s="98"/>
      <c r="J39" s="98"/>
      <c r="S39" s="98"/>
      <c r="T39" s="98">
        <f t="shared" si="3"/>
        <v>0</v>
      </c>
    </row>
    <row r="40" spans="1:20" x14ac:dyDescent="0.25">
      <c r="A40" s="19"/>
      <c r="B40" s="19" t="str">
        <f>'sources-uses'!B32</f>
        <v>Environmental Assessment</v>
      </c>
      <c r="D40" s="25">
        <f>'sources-uses'!C32</f>
        <v>0</v>
      </c>
      <c r="E40" s="98"/>
      <c r="J40" s="98"/>
      <c r="S40" s="98"/>
      <c r="T40" s="98">
        <f t="shared" si="3"/>
        <v>0</v>
      </c>
    </row>
    <row r="41" spans="1:20" x14ac:dyDescent="0.25">
      <c r="A41" s="19"/>
      <c r="B41" s="19" t="str">
        <f>'sources-uses'!B33</f>
        <v>Energy Assessment</v>
      </c>
      <c r="D41" s="25">
        <f>'sources-uses'!C33</f>
        <v>0</v>
      </c>
      <c r="E41" s="98"/>
      <c r="J41" s="98"/>
      <c r="S41" s="98"/>
      <c r="T41" s="98">
        <f t="shared" si="3"/>
        <v>0</v>
      </c>
    </row>
    <row r="42" spans="1:20" x14ac:dyDescent="0.25">
      <c r="A42" s="19"/>
      <c r="B42" s="19" t="str">
        <f>'sources-uses'!B34</f>
        <v>Permits/Fees</v>
      </c>
      <c r="D42" s="25">
        <f>'sources-uses'!C34</f>
        <v>0</v>
      </c>
      <c r="E42" s="98"/>
      <c r="J42" s="98"/>
      <c r="S42" s="98"/>
      <c r="T42" s="98">
        <f t="shared" si="3"/>
        <v>0</v>
      </c>
    </row>
    <row r="43" spans="1:20" x14ac:dyDescent="0.25">
      <c r="A43" s="19"/>
      <c r="B43" s="19" t="str">
        <f>'sources-uses'!B35</f>
        <v>Market Study</v>
      </c>
      <c r="D43" s="25">
        <f>'sources-uses'!C35</f>
        <v>0</v>
      </c>
      <c r="O43" s="98"/>
      <c r="T43" s="98">
        <f t="shared" si="3"/>
        <v>0</v>
      </c>
    </row>
    <row r="44" spans="1:20" x14ac:dyDescent="0.25">
      <c r="A44" s="19"/>
      <c r="B44" s="19" t="str">
        <f>'sources-uses'!B36</f>
        <v>Construction Period Insurance</v>
      </c>
      <c r="D44" s="25">
        <f>'sources-uses'!C36</f>
        <v>0</v>
      </c>
      <c r="O44" s="98"/>
      <c r="T44" s="98">
        <f t="shared" si="3"/>
        <v>0</v>
      </c>
    </row>
    <row r="45" spans="1:20" x14ac:dyDescent="0.25">
      <c r="A45" s="19"/>
      <c r="B45" s="19" t="str">
        <f>'sources-uses'!B37</f>
        <v>Contstruction Loan Interest</v>
      </c>
      <c r="D45" s="25">
        <f>'sources-uses'!C37</f>
        <v>0</v>
      </c>
      <c r="O45" s="98"/>
      <c r="T45" s="98">
        <f t="shared" si="3"/>
        <v>0</v>
      </c>
    </row>
    <row r="46" spans="1:20" x14ac:dyDescent="0.25">
      <c r="A46" s="19"/>
      <c r="B46" s="19" t="str">
        <f>'sources-uses'!B38</f>
        <v>Construction Loan Origination Fee</v>
      </c>
      <c r="D46" s="25">
        <f>'sources-uses'!C38</f>
        <v>0</v>
      </c>
      <c r="O46" s="98"/>
      <c r="T46" s="98">
        <f t="shared" si="3"/>
        <v>0</v>
      </c>
    </row>
    <row r="47" spans="1:20" x14ac:dyDescent="0.25">
      <c r="A47" s="19"/>
      <c r="B47" s="19" t="str">
        <f>'sources-uses'!B39</f>
        <v>Taxes During Construction</v>
      </c>
      <c r="D47" s="25">
        <f>'sources-uses'!C39</f>
        <v>0</v>
      </c>
      <c r="O47" s="98"/>
      <c r="T47" s="98">
        <f t="shared" si="3"/>
        <v>0</v>
      </c>
    </row>
    <row r="48" spans="1:20" x14ac:dyDescent="0.25">
      <c r="A48" s="19"/>
      <c r="B48" s="19" t="str">
        <f>'sources-uses'!B40</f>
        <v>Clerk of the Works</v>
      </c>
      <c r="D48" s="25">
        <f>'sources-uses'!C40</f>
        <v>0</v>
      </c>
      <c r="O48" s="98"/>
      <c r="T48" s="98">
        <f t="shared" si="3"/>
        <v>0</v>
      </c>
    </row>
    <row r="49" spans="1:20" x14ac:dyDescent="0.25">
      <c r="A49" s="19"/>
      <c r="B49" s="19" t="str">
        <f>'sources-uses'!B41</f>
        <v>Marketing</v>
      </c>
      <c r="D49" s="25">
        <f>'sources-uses'!C41</f>
        <v>0</v>
      </c>
      <c r="O49" s="98"/>
      <c r="T49" s="98">
        <f t="shared" si="3"/>
        <v>0</v>
      </c>
    </row>
    <row r="50" spans="1:20" x14ac:dyDescent="0.25">
      <c r="A50" s="19"/>
      <c r="B50" s="19" t="str">
        <f>'sources-uses'!B42</f>
        <v>Tax Credit Fees</v>
      </c>
      <c r="D50" s="25">
        <f>'sources-uses'!C42</f>
        <v>0</v>
      </c>
      <c r="O50" s="98"/>
      <c r="T50" s="98">
        <f t="shared" si="3"/>
        <v>0</v>
      </c>
    </row>
    <row r="51" spans="1:20" x14ac:dyDescent="0.25">
      <c r="A51" s="19"/>
      <c r="B51" s="19" t="str">
        <f>'sources-uses'!B43</f>
        <v>Soft Cost Contingency</v>
      </c>
      <c r="D51" s="25">
        <f>'sources-uses'!C43</f>
        <v>0</v>
      </c>
      <c r="O51" s="98"/>
      <c r="T51" s="98">
        <f t="shared" si="3"/>
        <v>0</v>
      </c>
    </row>
    <row r="52" spans="1:20" x14ac:dyDescent="0.25">
      <c r="A52" s="19"/>
      <c r="B52" s="19" t="str">
        <f>'sources-uses'!B44</f>
        <v>Permanent Loan Origination Fee</v>
      </c>
      <c r="D52" s="25">
        <f>'sources-uses'!C44</f>
        <v>0</v>
      </c>
      <c r="O52" s="98"/>
      <c r="T52" s="98">
        <f t="shared" si="3"/>
        <v>0</v>
      </c>
    </row>
    <row r="53" spans="1:20" x14ac:dyDescent="0.25">
      <c r="A53" s="19"/>
      <c r="B53" s="19" t="str">
        <f>'sources-uses'!B45</f>
        <v>Lender's Counsel's Fee</v>
      </c>
      <c r="D53" s="25">
        <f>'sources-uses'!C45</f>
        <v>0</v>
      </c>
      <c r="O53" s="98"/>
      <c r="T53" s="98">
        <f t="shared" si="3"/>
        <v>0</v>
      </c>
    </row>
    <row r="54" spans="1:20" x14ac:dyDescent="0.25">
      <c r="A54" s="19"/>
      <c r="B54" s="19" t="str">
        <f>'sources-uses'!B46</f>
        <v>Other (Pre-development financing)</v>
      </c>
      <c r="D54" s="25">
        <f>'sources-uses'!C46</f>
        <v>0</v>
      </c>
      <c r="O54" s="98"/>
      <c r="T54" s="98">
        <f t="shared" si="3"/>
        <v>0</v>
      </c>
    </row>
    <row r="55" spans="1:20" x14ac:dyDescent="0.25">
      <c r="A55" s="19"/>
      <c r="B55" s="78" t="str">
        <f>'sources-uses'!B48</f>
        <v>SYNDICATION COSTS</v>
      </c>
      <c r="C55" s="31"/>
      <c r="D55" s="31"/>
      <c r="E55" s="31"/>
      <c r="F55" s="31"/>
      <c r="G55" s="31"/>
      <c r="H55" s="31"/>
      <c r="I55" s="31"/>
      <c r="J55" s="31"/>
      <c r="K55" s="31"/>
      <c r="L55" s="31"/>
      <c r="M55" s="31"/>
      <c r="N55" s="31"/>
      <c r="O55" s="31"/>
      <c r="P55" s="31"/>
      <c r="Q55" s="31"/>
      <c r="R55" s="31"/>
      <c r="S55" s="31"/>
      <c r="T55" s="31"/>
    </row>
    <row r="56" spans="1:20" x14ac:dyDescent="0.25">
      <c r="A56" s="19"/>
      <c r="B56" s="19" t="str">
        <f>'sources-uses'!B49</f>
        <v>Organizational (Partnership)</v>
      </c>
      <c r="D56" s="25">
        <f>'sources-uses'!C49</f>
        <v>0</v>
      </c>
      <c r="O56" s="98"/>
      <c r="T56" s="98">
        <f t="shared" si="3"/>
        <v>0</v>
      </c>
    </row>
    <row r="57" spans="1:20" x14ac:dyDescent="0.25">
      <c r="A57" s="19"/>
      <c r="B57" s="19" t="str">
        <f>'sources-uses'!B50</f>
        <v>Bridge Loan Fees and Expenses</v>
      </c>
      <c r="D57" s="25">
        <f>'sources-uses'!C50</f>
        <v>0</v>
      </c>
      <c r="O57" s="98"/>
      <c r="T57" s="98">
        <f t="shared" si="3"/>
        <v>0</v>
      </c>
    </row>
    <row r="58" spans="1:20" x14ac:dyDescent="0.25">
      <c r="A58" s="19"/>
      <c r="B58" s="19" t="str">
        <f>'sources-uses'!B51</f>
        <v>Syndication Consultant</v>
      </c>
      <c r="D58" s="25">
        <f>'sources-uses'!C51</f>
        <v>0</v>
      </c>
      <c r="O58" s="98"/>
      <c r="T58" s="98">
        <f t="shared" si="3"/>
        <v>0</v>
      </c>
    </row>
    <row r="59" spans="1:20" x14ac:dyDescent="0.25">
      <c r="A59" s="19"/>
      <c r="B59" s="19" t="str">
        <f>'sources-uses'!B52</f>
        <v>Tax Opinion</v>
      </c>
      <c r="D59" s="25">
        <f>'sources-uses'!C52</f>
        <v>0</v>
      </c>
      <c r="O59" s="98"/>
      <c r="T59" s="98">
        <f t="shared" si="3"/>
        <v>0</v>
      </c>
    </row>
    <row r="60" spans="1:20" x14ac:dyDescent="0.25">
      <c r="A60" s="19"/>
      <c r="B60" s="78" t="str">
        <f>'sources-uses'!B54</f>
        <v>DEVELOPER'S FEES</v>
      </c>
      <c r="C60" s="31"/>
      <c r="D60" s="31"/>
      <c r="E60" s="31"/>
      <c r="F60" s="31"/>
      <c r="G60" s="31"/>
      <c r="H60" s="31"/>
      <c r="I60" s="31"/>
      <c r="J60" s="31"/>
      <c r="K60" s="31"/>
      <c r="L60" s="31"/>
      <c r="M60" s="31"/>
      <c r="N60" s="31"/>
      <c r="O60" s="31"/>
      <c r="P60" s="31"/>
      <c r="Q60" s="31"/>
      <c r="R60" s="31"/>
      <c r="S60" s="31"/>
      <c r="T60" s="31"/>
    </row>
    <row r="61" spans="1:20" x14ac:dyDescent="0.25">
      <c r="A61" s="19"/>
      <c r="B61" s="19" t="str">
        <f>'sources-uses'!B55</f>
        <v>Developer's Fees</v>
      </c>
      <c r="D61" s="25">
        <f>'sources-uses'!C55</f>
        <v>0</v>
      </c>
      <c r="O61" s="98"/>
      <c r="T61" s="98">
        <f t="shared" si="3"/>
        <v>0</v>
      </c>
    </row>
    <row r="62" spans="1:20" x14ac:dyDescent="0.25">
      <c r="A62" s="19"/>
      <c r="B62" s="19" t="str">
        <f>'sources-uses'!B56</f>
        <v>Other Partnership Fees</v>
      </c>
      <c r="D62" s="25">
        <f>'sources-uses'!C56</f>
        <v>0</v>
      </c>
      <c r="O62" s="98"/>
      <c r="T62" s="98">
        <f t="shared" si="3"/>
        <v>0</v>
      </c>
    </row>
    <row r="63" spans="1:20" x14ac:dyDescent="0.25">
      <c r="A63" s="19"/>
      <c r="B63" s="19" t="str">
        <f>'sources-uses'!B57</f>
        <v>Consultant Fees</v>
      </c>
      <c r="D63" s="25">
        <f>'sources-uses'!C57</f>
        <v>0</v>
      </c>
      <c r="O63" s="98"/>
      <c r="T63" s="98">
        <f t="shared" si="3"/>
        <v>0</v>
      </c>
    </row>
    <row r="64" spans="1:20" x14ac:dyDescent="0.25">
      <c r="A64" s="19"/>
      <c r="B64" s="78" t="str">
        <f>'sources-uses'!B59</f>
        <v>RESERVES</v>
      </c>
      <c r="C64" s="31"/>
      <c r="D64" s="31"/>
      <c r="E64" s="31"/>
      <c r="F64" s="31"/>
      <c r="G64" s="31"/>
      <c r="H64" s="31"/>
      <c r="I64" s="31"/>
      <c r="J64" s="31"/>
      <c r="K64" s="31"/>
      <c r="L64" s="31"/>
      <c r="M64" s="31"/>
      <c r="N64" s="31"/>
      <c r="O64" s="31"/>
      <c r="P64" s="31"/>
      <c r="Q64" s="31"/>
      <c r="R64" s="31"/>
      <c r="S64" s="31"/>
      <c r="T64" s="31"/>
    </row>
    <row r="65" spans="1:20" x14ac:dyDescent="0.25">
      <c r="A65" s="19"/>
      <c r="B65" s="19" t="str">
        <f>'sources-uses'!B60</f>
        <v>Working Capital</v>
      </c>
      <c r="D65" s="25">
        <f>'sources-uses'!C60</f>
        <v>0</v>
      </c>
      <c r="O65" s="98"/>
      <c r="T65" s="98">
        <f t="shared" si="3"/>
        <v>0</v>
      </c>
    </row>
    <row r="66" spans="1:20" x14ac:dyDescent="0.25">
      <c r="A66" s="19"/>
      <c r="B66" s="19" t="str">
        <f>'sources-uses'!B61</f>
        <v>Rent-up (Deficit Escrow) Reserve</v>
      </c>
      <c r="D66" s="25">
        <f>'sources-uses'!C61</f>
        <v>0</v>
      </c>
      <c r="O66" s="98"/>
      <c r="T66" s="98">
        <f t="shared" si="3"/>
        <v>0</v>
      </c>
    </row>
    <row r="67" spans="1:20" x14ac:dyDescent="0.25">
      <c r="A67" s="19"/>
      <c r="B67" s="19" t="str">
        <f>'sources-uses'!B62</f>
        <v>Operating Reserves</v>
      </c>
      <c r="D67" s="25">
        <f>'sources-uses'!C62</f>
        <v>0</v>
      </c>
      <c r="O67" s="98"/>
      <c r="T67" s="98">
        <f t="shared" si="3"/>
        <v>0</v>
      </c>
    </row>
    <row r="68" spans="1:20" x14ac:dyDescent="0.25">
      <c r="A68" s="19"/>
      <c r="B68" s="19" t="str">
        <f>'sources-uses'!B63</f>
        <v>Replacement Reserves</v>
      </c>
      <c r="D68" s="25">
        <f>'sources-uses'!C63</f>
        <v>0</v>
      </c>
      <c r="O68" s="98"/>
      <c r="S68" s="98"/>
      <c r="T68" s="98">
        <f t="shared" si="3"/>
        <v>0</v>
      </c>
    </row>
    <row r="69" spans="1:20" x14ac:dyDescent="0.25">
      <c r="A69" s="19"/>
      <c r="B69" s="32" t="s">
        <v>203</v>
      </c>
      <c r="D69" s="25"/>
      <c r="O69" s="98"/>
      <c r="S69" s="98"/>
      <c r="T69" s="98"/>
    </row>
    <row r="70" spans="1:20" x14ac:dyDescent="0.25">
      <c r="B70" s="19" t="s">
        <v>21</v>
      </c>
      <c r="D70" s="26">
        <f t="shared" ref="D70:S70" si="4">SUM(D17:D68)</f>
        <v>0</v>
      </c>
      <c r="E70" s="26">
        <f t="shared" si="4"/>
        <v>0</v>
      </c>
      <c r="F70" s="26">
        <f t="shared" si="4"/>
        <v>0</v>
      </c>
      <c r="G70" s="26">
        <f t="shared" si="4"/>
        <v>0</v>
      </c>
      <c r="H70" s="26">
        <f t="shared" si="4"/>
        <v>0</v>
      </c>
      <c r="I70" s="26">
        <f t="shared" si="4"/>
        <v>0</v>
      </c>
      <c r="J70" s="26">
        <f t="shared" si="4"/>
        <v>0</v>
      </c>
      <c r="K70" s="26">
        <f t="shared" si="4"/>
        <v>0</v>
      </c>
      <c r="L70" s="26">
        <f t="shared" si="4"/>
        <v>0</v>
      </c>
      <c r="M70" s="26">
        <f t="shared" si="4"/>
        <v>0</v>
      </c>
      <c r="N70" s="26">
        <f t="shared" si="4"/>
        <v>0</v>
      </c>
      <c r="O70" s="26">
        <f t="shared" si="4"/>
        <v>0</v>
      </c>
      <c r="P70" s="26">
        <f t="shared" si="4"/>
        <v>0</v>
      </c>
      <c r="Q70" s="26">
        <f t="shared" si="4"/>
        <v>0</v>
      </c>
      <c r="R70" s="26">
        <f t="shared" si="4"/>
        <v>0</v>
      </c>
      <c r="S70" s="26">
        <f t="shared" si="4"/>
        <v>0</v>
      </c>
      <c r="T70" s="98">
        <f>D70-SUM(E70:S70)</f>
        <v>0</v>
      </c>
    </row>
    <row r="72" spans="1:20" x14ac:dyDescent="0.25">
      <c r="B72" s="25" t="s">
        <v>98</v>
      </c>
      <c r="E72" s="98">
        <f>E7</f>
        <v>0</v>
      </c>
      <c r="F72" s="98">
        <f t="shared" ref="F72:S72" si="5">E72+F7-F69</f>
        <v>0</v>
      </c>
      <c r="G72" s="98">
        <f t="shared" si="5"/>
        <v>0</v>
      </c>
      <c r="H72" s="98">
        <f t="shared" si="5"/>
        <v>0</v>
      </c>
      <c r="I72" s="98">
        <f t="shared" si="5"/>
        <v>0</v>
      </c>
      <c r="J72" s="98">
        <f t="shared" si="5"/>
        <v>0</v>
      </c>
      <c r="K72" s="98">
        <f t="shared" si="5"/>
        <v>0</v>
      </c>
      <c r="L72" s="98">
        <f t="shared" si="5"/>
        <v>0</v>
      </c>
      <c r="M72" s="98">
        <f t="shared" si="5"/>
        <v>0</v>
      </c>
      <c r="N72" s="98">
        <f t="shared" si="5"/>
        <v>0</v>
      </c>
      <c r="O72" s="98">
        <f t="shared" si="5"/>
        <v>0</v>
      </c>
      <c r="P72" s="98">
        <f t="shared" si="5"/>
        <v>0</v>
      </c>
      <c r="Q72" s="98">
        <f t="shared" si="5"/>
        <v>0</v>
      </c>
      <c r="R72" s="98">
        <f t="shared" si="5"/>
        <v>0</v>
      </c>
      <c r="S72" s="98">
        <f t="shared" si="5"/>
        <v>0</v>
      </c>
    </row>
    <row r="73" spans="1:20" x14ac:dyDescent="0.25">
      <c r="B73" s="25" t="s">
        <v>99</v>
      </c>
      <c r="C73" s="114">
        <v>0.09</v>
      </c>
      <c r="E73" s="98">
        <v>0</v>
      </c>
      <c r="F73" s="98">
        <f>E72*($C$73/12)</f>
        <v>0</v>
      </c>
      <c r="G73" s="98">
        <f t="shared" ref="G73:O73" si="6">F72*($C$73/12)</f>
        <v>0</v>
      </c>
      <c r="H73" s="98">
        <f t="shared" si="6"/>
        <v>0</v>
      </c>
      <c r="I73" s="98">
        <f t="shared" si="6"/>
        <v>0</v>
      </c>
      <c r="J73" s="98">
        <f t="shared" si="6"/>
        <v>0</v>
      </c>
      <c r="K73" s="98">
        <f t="shared" si="6"/>
        <v>0</v>
      </c>
      <c r="L73" s="98">
        <f t="shared" si="6"/>
        <v>0</v>
      </c>
      <c r="M73" s="98">
        <f t="shared" si="6"/>
        <v>0</v>
      </c>
      <c r="N73" s="98">
        <f t="shared" si="6"/>
        <v>0</v>
      </c>
      <c r="O73" s="98">
        <f t="shared" si="6"/>
        <v>0</v>
      </c>
    </row>
    <row r="74" spans="1:20" x14ac:dyDescent="0.25">
      <c r="B74" s="25" t="s">
        <v>100</v>
      </c>
      <c r="C74" s="114">
        <v>0.09</v>
      </c>
      <c r="P74" s="98">
        <f>P79</f>
        <v>0</v>
      </c>
      <c r="Q74" s="98">
        <f>((P72+P74)*($C$74/12))+P74</f>
        <v>0</v>
      </c>
      <c r="R74" s="98">
        <f>((Q72+Q74)*($C$74/12))+Q74</f>
        <v>0</v>
      </c>
      <c r="S74" s="98">
        <f>((R72+R74)*($C$74/12))+R74</f>
        <v>0</v>
      </c>
    </row>
    <row r="79" spans="1:20" x14ac:dyDescent="0.25">
      <c r="P79" s="98"/>
      <c r="Q79" s="98"/>
      <c r="R79" s="98"/>
      <c r="S79" s="98"/>
    </row>
    <row r="81" spans="15:15" x14ac:dyDescent="0.25">
      <c r="O81" s="98"/>
    </row>
  </sheetData>
  <phoneticPr fontId="0" type="noConversion"/>
  <pageMargins left="0.75" right="0.75" top="1" bottom="1" header="0.5" footer="0.5"/>
  <pageSetup scale="36" orientation="portrait" r:id="rId1"/>
  <headerFooter alignWithMargins="0">
    <oddFooter>&amp;L&amp;F
&amp;D&amp;T&amp;R&amp;"Times New Roman,Regular"&amp;8revision date:  8/6/2007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topLeftCell="A14" zoomScale="75" zoomScaleNormal="75" workbookViewId="0">
      <selection activeCell="D52" sqref="D52"/>
    </sheetView>
  </sheetViews>
  <sheetFormatPr defaultColWidth="8.6640625" defaultRowHeight="15.75" x14ac:dyDescent="0.25"/>
  <cols>
    <col min="1" max="1" width="34.77734375" style="97" customWidth="1"/>
    <col min="2" max="2" width="16.5546875" style="97" customWidth="1"/>
    <col min="3" max="3" width="28.33203125" style="97" customWidth="1"/>
    <col min="4" max="4" width="12" style="97" customWidth="1"/>
    <col min="5" max="5" width="13" style="97" customWidth="1"/>
    <col min="6" max="6" width="10" style="97" customWidth="1"/>
    <col min="7" max="16384" width="8.6640625" style="97"/>
  </cols>
  <sheetData>
    <row r="1" spans="1:6" ht="19.5" thickBot="1" x14ac:dyDescent="0.35">
      <c r="A1" s="106">
        <f ca="1">NOW()</f>
        <v>44454.635011921295</v>
      </c>
      <c r="B1" s="15" t="s">
        <v>370</v>
      </c>
      <c r="C1" s="16"/>
      <c r="D1" s="17"/>
      <c r="E1" s="140"/>
      <c r="F1" s="141" t="s">
        <v>395</v>
      </c>
    </row>
    <row r="2" spans="1:6" ht="16.5" thickTop="1" x14ac:dyDescent="0.25">
      <c r="A2" s="18"/>
      <c r="B2" s="18"/>
      <c r="C2" s="18"/>
      <c r="D2" s="18"/>
      <c r="E2" s="18"/>
    </row>
    <row r="3" spans="1:6" s="110" customFormat="1" x14ac:dyDescent="0.25">
      <c r="A3" s="90" t="s">
        <v>0</v>
      </c>
      <c r="B3" s="112">
        <f>rents!B26</f>
        <v>0</v>
      </c>
      <c r="C3" s="90" t="s">
        <v>178</v>
      </c>
      <c r="E3" s="142">
        <v>0.01</v>
      </c>
    </row>
    <row r="4" spans="1:6" x14ac:dyDescent="0.25">
      <c r="A4" s="19" t="s">
        <v>210</v>
      </c>
      <c r="B4" s="98">
        <f>rents!G26</f>
        <v>0</v>
      </c>
      <c r="C4" s="19" t="s">
        <v>177</v>
      </c>
      <c r="E4" s="142">
        <v>0.01</v>
      </c>
    </row>
    <row r="5" spans="1:6" x14ac:dyDescent="0.25">
      <c r="A5" s="19" t="s">
        <v>1</v>
      </c>
      <c r="B5" s="118" t="e">
        <f>B4/B3</f>
        <v>#DIV/0!</v>
      </c>
      <c r="C5" s="97" t="s">
        <v>179</v>
      </c>
      <c r="E5" s="143">
        <v>0.01</v>
      </c>
    </row>
    <row r="6" spans="1:6" x14ac:dyDescent="0.25">
      <c r="A6" s="19" t="s">
        <v>207</v>
      </c>
      <c r="B6" s="98">
        <f>'sources-uses'!C66</f>
        <v>0</v>
      </c>
      <c r="C6" s="19" t="s">
        <v>2</v>
      </c>
      <c r="E6" s="142">
        <v>2.5000000000000001E-2</v>
      </c>
    </row>
    <row r="7" spans="1:6" x14ac:dyDescent="0.25">
      <c r="A7" s="19" t="s">
        <v>336</v>
      </c>
      <c r="B7" s="98" t="e">
        <f>'sources-uses'!D66/assumptions!B3</f>
        <v>#DIV/0!</v>
      </c>
      <c r="C7" s="19" t="s">
        <v>3</v>
      </c>
      <c r="E7" s="142">
        <v>0.05</v>
      </c>
    </row>
    <row r="8" spans="1:6" x14ac:dyDescent="0.25">
      <c r="A8" s="97" t="s">
        <v>208</v>
      </c>
      <c r="B8" s="97" t="e">
        <f>'sources-uses'!G66</f>
        <v>#DIV/0!</v>
      </c>
      <c r="C8" s="19" t="s">
        <v>4</v>
      </c>
      <c r="E8" s="144">
        <v>0.21</v>
      </c>
    </row>
    <row r="9" spans="1:6" x14ac:dyDescent="0.25">
      <c r="A9" s="19" t="s">
        <v>220</v>
      </c>
      <c r="B9" s="145" t="s">
        <v>221</v>
      </c>
      <c r="C9" s="19" t="s">
        <v>131</v>
      </c>
      <c r="E9" s="238">
        <v>27.5</v>
      </c>
      <c r="F9" s="97" t="s">
        <v>180</v>
      </c>
    </row>
    <row r="10" spans="1:6" x14ac:dyDescent="0.25">
      <c r="A10" s="19" t="s">
        <v>211</v>
      </c>
      <c r="B10" s="98" t="e">
        <f>'credit calcs'!E74+'credit calcs'!D74</f>
        <v>#DIV/0!</v>
      </c>
      <c r="C10" s="97" t="s">
        <v>380</v>
      </c>
      <c r="E10" s="97">
        <v>15</v>
      </c>
      <c r="F10" s="97" t="s">
        <v>180</v>
      </c>
    </row>
    <row r="11" spans="1:6" x14ac:dyDescent="0.25">
      <c r="A11" s="19" t="s">
        <v>209</v>
      </c>
      <c r="B11" s="98">
        <v>0</v>
      </c>
      <c r="C11" s="97" t="s">
        <v>132</v>
      </c>
      <c r="E11" s="97">
        <v>5</v>
      </c>
      <c r="F11" s="97" t="s">
        <v>180</v>
      </c>
    </row>
    <row r="12" spans="1:6" x14ac:dyDescent="0.25">
      <c r="A12" s="19"/>
      <c r="B12" s="98"/>
      <c r="C12" s="19" t="s">
        <v>5</v>
      </c>
      <c r="E12" s="146" t="e">
        <f>'credit calcs'!C78</f>
        <v>#DIV/0!</v>
      </c>
    </row>
    <row r="13" spans="1:6" x14ac:dyDescent="0.25">
      <c r="A13" s="19" t="s">
        <v>6</v>
      </c>
      <c r="B13" s="118">
        <v>0.09</v>
      </c>
      <c r="C13" s="20"/>
    </row>
    <row r="14" spans="1:6" ht="16.5" thickBot="1" x14ac:dyDescent="0.3">
      <c r="A14" s="19" t="s">
        <v>7</v>
      </c>
      <c r="B14" s="118">
        <v>3.3099999999999997E-2</v>
      </c>
      <c r="C14" s="147" t="s">
        <v>351</v>
      </c>
    </row>
    <row r="15" spans="1:6" ht="16.5" thickTop="1" x14ac:dyDescent="0.25">
      <c r="A15" s="21" t="s">
        <v>117</v>
      </c>
      <c r="B15" s="22"/>
      <c r="C15" s="22"/>
      <c r="D15" s="22"/>
      <c r="E15" s="22"/>
      <c r="F15" s="148"/>
    </row>
    <row r="16" spans="1:6" x14ac:dyDescent="0.25">
      <c r="A16" s="18"/>
      <c r="B16" s="23"/>
      <c r="C16" s="24" t="s">
        <v>123</v>
      </c>
      <c r="D16" s="24" t="s">
        <v>125</v>
      </c>
      <c r="E16" s="24" t="s">
        <v>9</v>
      </c>
      <c r="F16" s="25" t="s">
        <v>10</v>
      </c>
    </row>
    <row r="17" spans="1:6" x14ac:dyDescent="0.25">
      <c r="A17" s="19" t="s">
        <v>359</v>
      </c>
      <c r="B17" s="98">
        <v>0</v>
      </c>
      <c r="C17" s="118" t="e">
        <f>B17/'sources-uses'!$C$66</f>
        <v>#DIV/0!</v>
      </c>
      <c r="D17" s="118">
        <v>0</v>
      </c>
      <c r="E17" s="98">
        <v>0</v>
      </c>
      <c r="F17" s="98">
        <v>0</v>
      </c>
    </row>
    <row r="18" spans="1:6" x14ac:dyDescent="0.25">
      <c r="A18" s="19" t="s">
        <v>344</v>
      </c>
      <c r="B18" s="98">
        <v>0</v>
      </c>
      <c r="C18" s="118" t="e">
        <f>B18/'sources-uses'!$C$66</f>
        <v>#DIV/0!</v>
      </c>
      <c r="D18" s="118">
        <v>0</v>
      </c>
      <c r="E18" s="98">
        <v>0</v>
      </c>
      <c r="F18" s="98">
        <v>0</v>
      </c>
    </row>
    <row r="19" spans="1:6" x14ac:dyDescent="0.25">
      <c r="A19" s="19" t="s">
        <v>11</v>
      </c>
      <c r="B19" s="98">
        <v>0</v>
      </c>
      <c r="C19" s="118" t="e">
        <f>B19/'sources-uses'!$C$66</f>
        <v>#DIV/0!</v>
      </c>
      <c r="D19" s="118">
        <v>0</v>
      </c>
      <c r="E19" s="98">
        <v>0</v>
      </c>
      <c r="F19" s="25">
        <v>0</v>
      </c>
    </row>
    <row r="20" spans="1:6" x14ac:dyDescent="0.25">
      <c r="A20" s="19" t="s">
        <v>182</v>
      </c>
      <c r="B20" s="98">
        <v>0</v>
      </c>
      <c r="C20" s="118" t="e">
        <f>B20/'sources-uses'!$C$66</f>
        <v>#DIV/0!</v>
      </c>
      <c r="D20" s="118">
        <v>0</v>
      </c>
      <c r="E20" s="98">
        <v>0</v>
      </c>
      <c r="F20" s="25" t="s">
        <v>238</v>
      </c>
    </row>
    <row r="21" spans="1:6" x14ac:dyDescent="0.25">
      <c r="A21" s="19" t="s">
        <v>181</v>
      </c>
      <c r="B21" s="98">
        <v>0</v>
      </c>
      <c r="C21" s="118" t="e">
        <f>B21/'sources-uses'!$C$66</f>
        <v>#DIV/0!</v>
      </c>
      <c r="D21" s="118">
        <v>0</v>
      </c>
      <c r="E21" s="98">
        <v>0</v>
      </c>
      <c r="F21" s="25" t="s">
        <v>238</v>
      </c>
    </row>
    <row r="22" spans="1:6" x14ac:dyDescent="0.25">
      <c r="A22" s="19" t="s">
        <v>362</v>
      </c>
      <c r="B22" s="98">
        <v>0</v>
      </c>
      <c r="C22" s="118" t="e">
        <f>B22/'sources-uses'!$C$66</f>
        <v>#DIV/0!</v>
      </c>
      <c r="D22" s="149">
        <v>0</v>
      </c>
      <c r="E22" s="98">
        <v>0</v>
      </c>
      <c r="F22" s="25" t="s">
        <v>238</v>
      </c>
    </row>
    <row r="23" spans="1:6" x14ac:dyDescent="0.25">
      <c r="A23" s="19" t="s">
        <v>348</v>
      </c>
      <c r="B23" s="98">
        <v>0</v>
      </c>
      <c r="C23" s="118" t="e">
        <f>B23/'sources-uses'!$C$66</f>
        <v>#DIV/0!</v>
      </c>
      <c r="D23" s="118">
        <v>0</v>
      </c>
      <c r="E23" s="98">
        <v>0</v>
      </c>
      <c r="F23" s="25" t="s">
        <v>238</v>
      </c>
    </row>
    <row r="24" spans="1:6" x14ac:dyDescent="0.25">
      <c r="A24" s="97" t="s">
        <v>343</v>
      </c>
      <c r="B24" s="97">
        <v>0</v>
      </c>
      <c r="C24" s="118" t="e">
        <f>B24/'sources-uses'!$C$66</f>
        <v>#DIV/0!</v>
      </c>
      <c r="D24" s="118">
        <v>0</v>
      </c>
      <c r="E24" s="98">
        <v>0</v>
      </c>
      <c r="F24" s="25" t="s">
        <v>238</v>
      </c>
    </row>
    <row r="25" spans="1:6" x14ac:dyDescent="0.25">
      <c r="A25" s="19" t="s">
        <v>361</v>
      </c>
      <c r="B25" s="98">
        <v>0</v>
      </c>
      <c r="C25" s="118" t="e">
        <f>B25/'sources-uses'!$C$66</f>
        <v>#DIV/0!</v>
      </c>
      <c r="D25" s="118"/>
      <c r="E25" s="98"/>
      <c r="F25" s="25"/>
    </row>
    <row r="26" spans="1:6" x14ac:dyDescent="0.25">
      <c r="A26" s="121" t="s">
        <v>360</v>
      </c>
      <c r="B26" s="121">
        <v>0</v>
      </c>
      <c r="C26" s="118" t="e">
        <f>B26/'sources-uses'!$C$66</f>
        <v>#DIV/0!</v>
      </c>
      <c r="D26" s="118"/>
      <c r="E26" s="98"/>
    </row>
    <row r="27" spans="1:6" x14ac:dyDescent="0.25">
      <c r="A27" s="97" t="s">
        <v>341</v>
      </c>
      <c r="B27" s="121">
        <v>0</v>
      </c>
      <c r="C27" s="118" t="e">
        <f>B27/'sources-uses'!$C$66</f>
        <v>#DIV/0!</v>
      </c>
      <c r="D27" s="149"/>
      <c r="E27" s="98"/>
      <c r="F27" s="25"/>
    </row>
    <row r="28" spans="1:6" x14ac:dyDescent="0.25">
      <c r="A28" s="105" t="s">
        <v>342</v>
      </c>
      <c r="B28" s="107">
        <v>0</v>
      </c>
      <c r="C28" s="150" t="e">
        <f>B28/'sources-uses'!$C$66</f>
        <v>#DIV/0!</v>
      </c>
      <c r="D28" s="151"/>
      <c r="E28" s="107"/>
      <c r="F28" s="108"/>
    </row>
    <row r="29" spans="1:6" x14ac:dyDescent="0.25">
      <c r="A29" s="152" t="s">
        <v>121</v>
      </c>
      <c r="B29" s="27">
        <f>SUM(B17:B28)</f>
        <v>0</v>
      </c>
      <c r="C29" s="118" t="e">
        <f>SUM(C17:C28)</f>
        <v>#DIV/0!</v>
      </c>
    </row>
    <row r="30" spans="1:6" x14ac:dyDescent="0.25">
      <c r="B30" s="27"/>
      <c r="C30" s="118"/>
    </row>
    <row r="31" spans="1:6" x14ac:dyDescent="0.25">
      <c r="A31" s="153" t="s">
        <v>116</v>
      </c>
      <c r="B31" s="27"/>
      <c r="C31" s="118"/>
    </row>
    <row r="32" spans="1:6" x14ac:dyDescent="0.25">
      <c r="A32" s="97" t="s">
        <v>120</v>
      </c>
      <c r="B32" s="27">
        <f>'sources-uses'!C10</f>
        <v>0</v>
      </c>
      <c r="C32" s="118" t="e">
        <f>B32/$B$35</f>
        <v>#DIV/0!</v>
      </c>
    </row>
    <row r="33" spans="1:6" x14ac:dyDescent="0.25">
      <c r="A33" s="97" t="s">
        <v>118</v>
      </c>
      <c r="B33" s="27">
        <f>'sources-uses'!C26</f>
        <v>0</v>
      </c>
      <c r="C33" s="118" t="e">
        <f>B33/$B$35</f>
        <v>#DIV/0!</v>
      </c>
    </row>
    <row r="34" spans="1:6" x14ac:dyDescent="0.25">
      <c r="A34" s="129" t="s">
        <v>119</v>
      </c>
      <c r="B34" s="27">
        <f>'sources-uses'!C65</f>
        <v>0</v>
      </c>
      <c r="C34" s="118" t="e">
        <f>B34/$B$35</f>
        <v>#DIV/0!</v>
      </c>
    </row>
    <row r="35" spans="1:6" x14ac:dyDescent="0.25">
      <c r="A35" s="152" t="s">
        <v>122</v>
      </c>
      <c r="B35" s="154">
        <f>'sources-uses'!C66</f>
        <v>0</v>
      </c>
      <c r="C35" s="155" t="e">
        <f>SUM(C32:C34)</f>
        <v>#DIV/0!</v>
      </c>
    </row>
    <row r="36" spans="1:6" x14ac:dyDescent="0.25">
      <c r="A36" s="152"/>
      <c r="B36" s="121"/>
      <c r="C36" s="121"/>
    </row>
    <row r="37" spans="1:6" x14ac:dyDescent="0.25">
      <c r="A37" s="25" t="s">
        <v>12</v>
      </c>
      <c r="B37" s="98">
        <f>B29-B35</f>
        <v>0</v>
      </c>
    </row>
    <row r="38" spans="1:6" x14ac:dyDescent="0.25">
      <c r="A38" s="25"/>
      <c r="B38" s="98"/>
      <c r="D38" s="152" t="s">
        <v>125</v>
      </c>
      <c r="E38" s="152" t="s">
        <v>10</v>
      </c>
    </row>
    <row r="39" spans="1:6" x14ac:dyDescent="0.25">
      <c r="A39" s="25" t="s">
        <v>347</v>
      </c>
      <c r="B39" s="98"/>
      <c r="C39" s="156">
        <v>0</v>
      </c>
      <c r="D39" s="157">
        <v>0</v>
      </c>
      <c r="E39" s="97">
        <v>0</v>
      </c>
      <c r="F39" s="97" t="s">
        <v>363</v>
      </c>
    </row>
    <row r="40" spans="1:6" ht="16.5" thickBot="1" x14ac:dyDescent="0.3">
      <c r="A40" s="25"/>
      <c r="B40" s="98"/>
    </row>
    <row r="41" spans="1:6" ht="16.5" thickTop="1" x14ac:dyDescent="0.25">
      <c r="A41" s="148"/>
      <c r="B41" s="148"/>
      <c r="C41" s="148"/>
      <c r="D41" s="148"/>
      <c r="E41" s="148"/>
      <c r="F41" s="148"/>
    </row>
    <row r="42" spans="1:6" x14ac:dyDescent="0.25">
      <c r="A42" s="19" t="s">
        <v>15</v>
      </c>
      <c r="D42" s="98" t="e">
        <f>B11*10*E42*E12</f>
        <v>#DIV/0!</v>
      </c>
      <c r="E42" s="157">
        <v>1E-4</v>
      </c>
    </row>
    <row r="43" spans="1:6" x14ac:dyDescent="0.25">
      <c r="A43" s="19" t="s">
        <v>16</v>
      </c>
      <c r="D43" s="98" t="e">
        <f>B11*10*E43*E12</f>
        <v>#DIV/0!</v>
      </c>
      <c r="E43" s="157">
        <v>0.99990000000000001</v>
      </c>
    </row>
    <row r="44" spans="1:6" ht="16.5" thickBot="1" x14ac:dyDescent="0.3">
      <c r="A44" s="28" t="s">
        <v>124</v>
      </c>
      <c r="B44" s="140"/>
      <c r="C44" s="140"/>
      <c r="D44" s="158" t="e">
        <f>D42+D43</f>
        <v>#DIV/0!</v>
      </c>
      <c r="E44" s="159">
        <f>E42+E43</f>
        <v>1</v>
      </c>
      <c r="F44" s="140"/>
    </row>
    <row r="45" spans="1:6" ht="16.5" thickTop="1" x14ac:dyDescent="0.25">
      <c r="A45" s="97" t="s">
        <v>212</v>
      </c>
    </row>
    <row r="46" spans="1:6" x14ac:dyDescent="0.25">
      <c r="C46" s="23" t="s">
        <v>355</v>
      </c>
      <c r="D46" s="27">
        <f>rents!G26</f>
        <v>0</v>
      </c>
    </row>
    <row r="47" spans="1:6" x14ac:dyDescent="0.25">
      <c r="C47" s="23" t="s">
        <v>352</v>
      </c>
      <c r="D47" s="122">
        <f>rents!B26</f>
        <v>0</v>
      </c>
    </row>
    <row r="48" spans="1:6" x14ac:dyDescent="0.25">
      <c r="C48" s="23" t="s">
        <v>20</v>
      </c>
      <c r="D48" s="137" t="e">
        <f>D46/D47</f>
        <v>#DIV/0!</v>
      </c>
    </row>
    <row r="49" spans="3:4" x14ac:dyDescent="0.25">
      <c r="C49" s="18"/>
      <c r="D49" s="121"/>
    </row>
    <row r="50" spans="3:4" x14ac:dyDescent="0.25">
      <c r="C50" s="23" t="s">
        <v>356</v>
      </c>
      <c r="D50" s="122">
        <f>rents!AD26</f>
        <v>0</v>
      </c>
    </row>
    <row r="51" spans="3:4" x14ac:dyDescent="0.25">
      <c r="C51" s="23" t="s">
        <v>357</v>
      </c>
      <c r="D51" s="122">
        <f>rents!M26</f>
        <v>0</v>
      </c>
    </row>
    <row r="52" spans="3:4" x14ac:dyDescent="0.25">
      <c r="C52" s="23" t="s">
        <v>114</v>
      </c>
      <c r="D52" s="137" t="e">
        <f>D50/D51</f>
        <v>#DIV/0!</v>
      </c>
    </row>
    <row r="53" spans="3:4" x14ac:dyDescent="0.25">
      <c r="C53" s="121"/>
      <c r="D53" s="121"/>
    </row>
    <row r="54" spans="3:4" x14ac:dyDescent="0.25">
      <c r="C54" s="121" t="s">
        <v>28</v>
      </c>
      <c r="D54" s="138" t="e">
        <f>MIN(D48,D52)</f>
        <v>#DIV/0!</v>
      </c>
    </row>
  </sheetData>
  <sortState xmlns:xlrd2="http://schemas.microsoft.com/office/spreadsheetml/2017/richdata2" ref="A24:F31">
    <sortCondition ref="A24:A31"/>
  </sortState>
  <phoneticPr fontId="0" type="noConversion"/>
  <pageMargins left="0.75" right="0.75" top="1" bottom="1" header="0.5" footer="0.5"/>
  <pageSetup scale="64" orientation="portrait" r:id="rId1"/>
  <headerFooter alignWithMargins="0">
    <oddFooter>&amp;L&amp;F
&amp;D&amp;T&amp;R&amp;"Times New Roman,Regular"&amp;8revision date:  11/3/2018</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autoPageBreaks="0" fitToPage="1"/>
  </sheetPr>
  <dimension ref="A1:U159"/>
  <sheetViews>
    <sheetView zoomScale="75" zoomScaleNormal="75" zoomScaleSheetLayoutView="90" workbookViewId="0">
      <selection activeCell="C5" sqref="C5"/>
    </sheetView>
  </sheetViews>
  <sheetFormatPr defaultColWidth="19.109375" defaultRowHeight="15.75" x14ac:dyDescent="0.25"/>
  <cols>
    <col min="1" max="1" width="10.6640625" style="97" bestFit="1" customWidth="1"/>
    <col min="2" max="2" width="28.109375" style="97" bestFit="1" customWidth="1"/>
    <col min="3" max="5" width="15.5546875" style="97" customWidth="1"/>
    <col min="6" max="7" width="8.5546875" style="97" customWidth="1"/>
    <col min="8" max="8" width="12.5546875" style="97" customWidth="1"/>
    <col min="9" max="12" width="8.5546875" style="97" customWidth="1"/>
    <col min="13" max="13" width="8.88671875" style="97" customWidth="1"/>
    <col min="14" max="14" width="8.5546875" style="97" customWidth="1"/>
    <col min="15" max="15" width="9.21875" style="97" customWidth="1"/>
    <col min="16" max="16" width="8.5546875" style="97" customWidth="1"/>
    <col min="17" max="17" width="9.21875" style="97" customWidth="1"/>
    <col min="18" max="18" width="11.88671875" style="97" customWidth="1"/>
    <col min="19" max="19" width="8.77734375" style="97" bestFit="1" customWidth="1"/>
    <col min="20" max="20" width="11.77734375" style="97" customWidth="1"/>
    <col min="21" max="21" width="8" style="97" customWidth="1"/>
    <col min="22" max="22" width="9.77734375" style="97" customWidth="1"/>
    <col min="23" max="16384" width="19.109375" style="97"/>
  </cols>
  <sheetData>
    <row r="1" spans="1:19" ht="19.5" thickBot="1" x14ac:dyDescent="0.35">
      <c r="A1" s="106">
        <f ca="1">assumptions!A1</f>
        <v>44454.635011921295</v>
      </c>
      <c r="B1" s="29" t="str">
        <f>assumptions!B1</f>
        <v>Project Name</v>
      </c>
      <c r="C1" s="16"/>
      <c r="D1" s="16"/>
      <c r="E1" s="16"/>
      <c r="F1" s="16"/>
      <c r="G1" s="30"/>
      <c r="H1" s="140"/>
      <c r="I1" s="140"/>
      <c r="J1" s="140"/>
      <c r="K1" s="140"/>
      <c r="L1" s="140"/>
      <c r="M1" s="140"/>
      <c r="N1" s="140"/>
      <c r="O1" s="140"/>
      <c r="P1" s="140"/>
      <c r="Q1" s="140"/>
      <c r="R1" s="160"/>
    </row>
    <row r="2" spans="1:19" ht="16.5" thickTop="1" x14ac:dyDescent="0.25">
      <c r="B2" s="104" t="s">
        <v>346</v>
      </c>
      <c r="C2" s="115">
        <f>D2+E2</f>
        <v>1</v>
      </c>
      <c r="D2" s="115">
        <v>1</v>
      </c>
      <c r="E2" s="115">
        <v>0</v>
      </c>
      <c r="F2" s="18"/>
      <c r="G2" s="18"/>
      <c r="J2" s="97" t="s">
        <v>183</v>
      </c>
    </row>
    <row r="3" spans="1:19" s="110" customFormat="1" ht="47.25" x14ac:dyDescent="0.25">
      <c r="C3" s="91" t="s">
        <v>339</v>
      </c>
      <c r="D3" s="91" t="s">
        <v>337</v>
      </c>
      <c r="E3" s="91" t="s">
        <v>338</v>
      </c>
      <c r="F3" s="91" t="s">
        <v>17</v>
      </c>
      <c r="G3" s="91" t="s">
        <v>18</v>
      </c>
      <c r="H3" s="209" t="str">
        <f>assumptions!$A17</f>
        <v>Amortizing Permanent Debt</v>
      </c>
      <c r="I3" s="209" t="str">
        <f>assumptions!$A18</f>
        <v>AHP</v>
      </c>
      <c r="J3" s="209" t="str">
        <f>assumptions!$A19</f>
        <v>HOME</v>
      </c>
      <c r="K3" s="209" t="str">
        <f>assumptions!$A20</f>
        <v>VCDP</v>
      </c>
      <c r="L3" s="209" t="str">
        <f>assumptions!$A21</f>
        <v>VHCB</v>
      </c>
      <c r="M3" s="209" t="str">
        <f>assumptions!$A22</f>
        <v>VHCB Feasibility</v>
      </c>
      <c r="N3" s="209" t="str">
        <f>assumptions!$A23</f>
        <v>Energy Incentives</v>
      </c>
      <c r="O3" s="209" t="str">
        <f>assumptions!$A24</f>
        <v>Deferred Developer Fee</v>
      </c>
      <c r="P3" s="209" t="str">
        <f>assumptions!$A25</f>
        <v>Existing Cash Accounts</v>
      </c>
      <c r="Q3" s="209" t="s">
        <v>345</v>
      </c>
      <c r="R3" s="161"/>
    </row>
    <row r="4" spans="1:19" ht="32.25" x14ac:dyDescent="0.3">
      <c r="B4" s="109" t="s">
        <v>101</v>
      </c>
      <c r="H4" s="162">
        <f>assumptions!$B17</f>
        <v>0</v>
      </c>
      <c r="I4" s="162">
        <f>assumptions!$B18</f>
        <v>0</v>
      </c>
      <c r="J4" s="162">
        <f>assumptions!$B19</f>
        <v>0</v>
      </c>
      <c r="K4" s="162">
        <f>assumptions!$B20</f>
        <v>0</v>
      </c>
      <c r="L4" s="162">
        <f>assumptions!$B21</f>
        <v>0</v>
      </c>
      <c r="M4" s="162">
        <f>assumptions!$B22</f>
        <v>0</v>
      </c>
      <c r="N4" s="162">
        <f>assumptions!$B23</f>
        <v>0</v>
      </c>
      <c r="O4" s="162">
        <f>assumptions!$B24</f>
        <v>0</v>
      </c>
      <c r="P4" s="162">
        <f>assumptions!$B25</f>
        <v>0</v>
      </c>
      <c r="Q4" s="162">
        <f>assumptions!$B26+assumptions!B27+assumptions!B28</f>
        <v>0</v>
      </c>
      <c r="R4" s="110" t="s">
        <v>121</v>
      </c>
    </row>
    <row r="5" spans="1:19" x14ac:dyDescent="0.25">
      <c r="B5" s="19" t="s">
        <v>327</v>
      </c>
      <c r="C5" s="98">
        <v>0</v>
      </c>
      <c r="D5" s="98">
        <f>C5*$D$2</f>
        <v>0</v>
      </c>
      <c r="E5" s="98">
        <f>C5*$E$2</f>
        <v>0</v>
      </c>
      <c r="F5" s="98" t="e">
        <f>D5/'rent summary'!$D$25</f>
        <v>#DIV/0!</v>
      </c>
      <c r="G5" s="163" t="e">
        <f>C5/rents!$M$30</f>
        <v>#DIV/0!</v>
      </c>
      <c r="R5" s="97">
        <f>SUM(H5:Q5)</f>
        <v>0</v>
      </c>
      <c r="S5" s="97">
        <f>R5-C5</f>
        <v>0</v>
      </c>
    </row>
    <row r="6" spans="1:19" x14ac:dyDescent="0.25">
      <c r="B6" s="19" t="s">
        <v>328</v>
      </c>
      <c r="C6" s="97">
        <v>0</v>
      </c>
      <c r="D6" s="98">
        <f t="shared" ref="D6:D9" si="0">C6*$D$2</f>
        <v>0</v>
      </c>
      <c r="E6" s="98">
        <f t="shared" ref="E6:E9" si="1">C6*$E$2</f>
        <v>0</v>
      </c>
      <c r="F6" s="98" t="e">
        <f>D6/'rent summary'!$D$25</f>
        <v>#DIV/0!</v>
      </c>
      <c r="G6" s="163" t="e">
        <f>C6/rents!$M$30</f>
        <v>#DIV/0!</v>
      </c>
      <c r="R6" s="97">
        <f>SUM(H6:Q6)</f>
        <v>0</v>
      </c>
      <c r="S6" s="97">
        <f>R6-C6</f>
        <v>0</v>
      </c>
    </row>
    <row r="7" spans="1:19" x14ac:dyDescent="0.25">
      <c r="B7" s="32" t="s">
        <v>243</v>
      </c>
      <c r="C7" s="98">
        <v>0</v>
      </c>
      <c r="D7" s="98">
        <f t="shared" si="0"/>
        <v>0</v>
      </c>
      <c r="E7" s="98">
        <f>C7*$E$2</f>
        <v>0</v>
      </c>
      <c r="F7" s="98" t="e">
        <f>D7/'rent summary'!$D$25</f>
        <v>#DIV/0!</v>
      </c>
      <c r="G7" s="163" t="e">
        <f>C7/rents!$M$30</f>
        <v>#DIV/0!</v>
      </c>
      <c r="R7" s="97">
        <f>SUM(H7:Q7)</f>
        <v>0</v>
      </c>
      <c r="S7" s="97">
        <f>R7-C7</f>
        <v>0</v>
      </c>
    </row>
    <row r="8" spans="1:19" x14ac:dyDescent="0.25">
      <c r="B8" s="32" t="s">
        <v>242</v>
      </c>
      <c r="C8" s="97">
        <v>0</v>
      </c>
      <c r="D8" s="98">
        <f t="shared" si="0"/>
        <v>0</v>
      </c>
      <c r="E8" s="98">
        <f t="shared" si="1"/>
        <v>0</v>
      </c>
      <c r="F8" s="98" t="e">
        <f>D8/'rent summary'!$D$25</f>
        <v>#DIV/0!</v>
      </c>
      <c r="G8" s="163" t="e">
        <f>C8/rents!$M$30</f>
        <v>#DIV/0!</v>
      </c>
      <c r="R8" s="97">
        <f>SUM(H8:Q8)</f>
        <v>0</v>
      </c>
      <c r="S8" s="97">
        <f>R8-C8</f>
        <v>0</v>
      </c>
    </row>
    <row r="9" spans="1:19" x14ac:dyDescent="0.25">
      <c r="B9" s="19" t="s">
        <v>244</v>
      </c>
      <c r="C9" s="98">
        <v>0</v>
      </c>
      <c r="D9" s="98">
        <f t="shared" si="0"/>
        <v>0</v>
      </c>
      <c r="E9" s="98">
        <f t="shared" si="1"/>
        <v>0</v>
      </c>
      <c r="F9" s="107" t="e">
        <f>D9/'rent summary'!$D$25</f>
        <v>#DIV/0!</v>
      </c>
      <c r="G9" s="163" t="e">
        <f>C9/rents!$M$30</f>
        <v>#DIV/0!</v>
      </c>
      <c r="R9" s="97">
        <f>SUM(H9:Q9)</f>
        <v>0</v>
      </c>
      <c r="S9" s="97">
        <f>R9-C9</f>
        <v>0</v>
      </c>
    </row>
    <row r="10" spans="1:19" x14ac:dyDescent="0.25">
      <c r="A10" s="164"/>
      <c r="B10" s="25" t="s">
        <v>104</v>
      </c>
      <c r="C10" s="26">
        <f>SUM(C5:C9)</f>
        <v>0</v>
      </c>
      <c r="D10" s="26">
        <f>SUM(D5:D9)</f>
        <v>0</v>
      </c>
      <c r="E10" s="26">
        <f>SUM(E5:E9)</f>
        <v>0</v>
      </c>
      <c r="F10" s="98" t="e">
        <f>D10/'rent summary'!$D$25</f>
        <v>#DIV/0!</v>
      </c>
      <c r="G10" s="163" t="e">
        <f>SUM(G5:G9)</f>
        <v>#DIV/0!</v>
      </c>
    </row>
    <row r="11" spans="1:19" ht="18.75" x14ac:dyDescent="0.3">
      <c r="B11" s="109" t="s">
        <v>102</v>
      </c>
    </row>
    <row r="12" spans="1:19" x14ac:dyDescent="0.25">
      <c r="B12" s="19" t="s">
        <v>329</v>
      </c>
      <c r="C12" s="98">
        <v>0</v>
      </c>
      <c r="D12" s="98">
        <f>C12*$D$2</f>
        <v>0</v>
      </c>
      <c r="F12" s="98" t="e">
        <f>D12/'rent summary'!$D$25</f>
        <v>#DIV/0!</v>
      </c>
      <c r="G12" s="163" t="e">
        <f>C12/rents!$M$30</f>
        <v>#DIV/0!</v>
      </c>
      <c r="R12" s="97">
        <f t="shared" ref="R12:R25" si="2">SUM(H12:Q12)</f>
        <v>0</v>
      </c>
      <c r="S12" s="97">
        <f t="shared" ref="S12:S25" si="3">R12-C12</f>
        <v>0</v>
      </c>
    </row>
    <row r="13" spans="1:19" x14ac:dyDescent="0.25">
      <c r="B13" s="32" t="s">
        <v>330</v>
      </c>
      <c r="C13" s="97">
        <v>0</v>
      </c>
      <c r="E13" s="98">
        <f>C13</f>
        <v>0</v>
      </c>
      <c r="F13" s="98" t="e">
        <f>D13/'rent summary'!$D$25</f>
        <v>#DIV/0!</v>
      </c>
      <c r="G13" s="163" t="e">
        <f>C13/rents!$M$30</f>
        <v>#DIV/0!</v>
      </c>
      <c r="R13" s="97">
        <f t="shared" si="2"/>
        <v>0</v>
      </c>
      <c r="S13" s="97">
        <f t="shared" si="3"/>
        <v>0</v>
      </c>
    </row>
    <row r="14" spans="1:19" x14ac:dyDescent="0.25">
      <c r="B14" s="19" t="s">
        <v>331</v>
      </c>
      <c r="C14" s="98">
        <v>0</v>
      </c>
      <c r="D14" s="98">
        <f t="shared" ref="D14:D25" si="4">C14*$D$2</f>
        <v>0</v>
      </c>
      <c r="E14" s="98">
        <f t="shared" ref="E14:E25" si="5">C14*$E$2</f>
        <v>0</v>
      </c>
      <c r="F14" s="98" t="e">
        <f>D14/'rent summary'!$D$25</f>
        <v>#DIV/0!</v>
      </c>
      <c r="G14" s="163" t="e">
        <f>C14/rents!$M$30</f>
        <v>#DIV/0!</v>
      </c>
      <c r="R14" s="97">
        <f t="shared" si="2"/>
        <v>0</v>
      </c>
      <c r="S14" s="97">
        <f t="shared" si="3"/>
        <v>0</v>
      </c>
    </row>
    <row r="15" spans="1:19" x14ac:dyDescent="0.25">
      <c r="B15" s="19" t="s">
        <v>333</v>
      </c>
      <c r="C15" s="98">
        <v>0</v>
      </c>
      <c r="D15" s="98">
        <f t="shared" si="4"/>
        <v>0</v>
      </c>
      <c r="E15" s="98">
        <f t="shared" si="5"/>
        <v>0</v>
      </c>
      <c r="F15" s="98" t="e">
        <f>D15/'rent summary'!$D$25</f>
        <v>#DIV/0!</v>
      </c>
      <c r="G15" s="163" t="e">
        <f>C15/rents!$M$30</f>
        <v>#DIV/0!</v>
      </c>
      <c r="R15" s="97">
        <f t="shared" si="2"/>
        <v>0</v>
      </c>
      <c r="S15" s="97">
        <f t="shared" si="3"/>
        <v>0</v>
      </c>
    </row>
    <row r="16" spans="1:19" x14ac:dyDescent="0.25">
      <c r="B16" s="19" t="s">
        <v>332</v>
      </c>
      <c r="C16" s="121">
        <v>0</v>
      </c>
      <c r="E16" s="98">
        <f>C16</f>
        <v>0</v>
      </c>
      <c r="F16" s="122" t="e">
        <f>D16/'rent summary'!$D$25</f>
        <v>#DIV/0!</v>
      </c>
      <c r="G16" s="163" t="e">
        <f>C16/rents!$M$30</f>
        <v>#DIV/0!</v>
      </c>
      <c r="R16" s="97">
        <f t="shared" si="2"/>
        <v>0</v>
      </c>
      <c r="S16" s="97">
        <f t="shared" si="3"/>
        <v>0</v>
      </c>
    </row>
    <row r="17" spans="1:19" x14ac:dyDescent="0.25">
      <c r="B17" s="19" t="s">
        <v>245</v>
      </c>
      <c r="C17" s="27">
        <v>0</v>
      </c>
      <c r="D17" s="98">
        <f t="shared" si="4"/>
        <v>0</v>
      </c>
      <c r="E17" s="98">
        <f t="shared" si="5"/>
        <v>0</v>
      </c>
      <c r="F17" s="98" t="e">
        <f>D17/'rent summary'!$D$25</f>
        <v>#DIV/0!</v>
      </c>
      <c r="G17" s="163" t="e">
        <f>C17/rents!$M$30</f>
        <v>#DIV/0!</v>
      </c>
      <c r="R17" s="97">
        <f t="shared" si="2"/>
        <v>0</v>
      </c>
      <c r="S17" s="97">
        <f t="shared" si="3"/>
        <v>0</v>
      </c>
    </row>
    <row r="18" spans="1:19" x14ac:dyDescent="0.25">
      <c r="B18" s="19" t="s">
        <v>246</v>
      </c>
      <c r="C18" s="97">
        <v>0</v>
      </c>
      <c r="D18" s="98">
        <f t="shared" si="4"/>
        <v>0</v>
      </c>
      <c r="E18" s="98">
        <f t="shared" si="5"/>
        <v>0</v>
      </c>
      <c r="F18" s="98" t="e">
        <f>D18/'rent summary'!$D$25</f>
        <v>#DIV/0!</v>
      </c>
      <c r="G18" s="163" t="e">
        <f>C18/rents!$M$30</f>
        <v>#DIV/0!</v>
      </c>
      <c r="R18" s="97">
        <f t="shared" si="2"/>
        <v>0</v>
      </c>
      <c r="S18" s="97">
        <f t="shared" si="3"/>
        <v>0</v>
      </c>
    </row>
    <row r="19" spans="1:19" x14ac:dyDescent="0.25">
      <c r="B19" s="19" t="s">
        <v>365</v>
      </c>
      <c r="C19" s="97">
        <v>0</v>
      </c>
      <c r="D19" s="98">
        <f t="shared" ref="D19" si="6">C19*$D$2</f>
        <v>0</v>
      </c>
      <c r="E19" s="98">
        <f t="shared" ref="E19" si="7">C19*$E$2</f>
        <v>0</v>
      </c>
      <c r="F19" s="98" t="e">
        <f>D19/'rent summary'!$D$25</f>
        <v>#DIV/0!</v>
      </c>
      <c r="G19" s="163" t="e">
        <f>C19/rents!$M$30</f>
        <v>#DIV/0!</v>
      </c>
      <c r="R19" s="97">
        <f t="shared" ref="R19" si="8">SUM(H19:Q19)</f>
        <v>0</v>
      </c>
      <c r="S19" s="97">
        <f t="shared" ref="S19" si="9">R19-C19</f>
        <v>0</v>
      </c>
    </row>
    <row r="20" spans="1:19" x14ac:dyDescent="0.25">
      <c r="B20" s="19" t="s">
        <v>247</v>
      </c>
      <c r="C20" s="97">
        <v>0</v>
      </c>
      <c r="D20" s="98">
        <f t="shared" si="4"/>
        <v>0</v>
      </c>
      <c r="E20" s="98">
        <f t="shared" si="5"/>
        <v>0</v>
      </c>
      <c r="F20" s="98" t="e">
        <f>D20/'rent summary'!$D$25</f>
        <v>#DIV/0!</v>
      </c>
      <c r="G20" s="163" t="e">
        <f>C20/rents!$M$30</f>
        <v>#DIV/0!</v>
      </c>
      <c r="R20" s="97">
        <f t="shared" si="2"/>
        <v>0</v>
      </c>
      <c r="S20" s="97">
        <f t="shared" si="3"/>
        <v>0</v>
      </c>
    </row>
    <row r="21" spans="1:19" x14ac:dyDescent="0.25">
      <c r="B21" s="19" t="s">
        <v>248</v>
      </c>
      <c r="C21" s="98">
        <v>0</v>
      </c>
      <c r="D21" s="98">
        <f t="shared" si="4"/>
        <v>0</v>
      </c>
      <c r="E21" s="98">
        <f t="shared" si="5"/>
        <v>0</v>
      </c>
      <c r="F21" s="98" t="e">
        <f>D21/'rent summary'!$D$25</f>
        <v>#DIV/0!</v>
      </c>
      <c r="G21" s="163" t="e">
        <f>C21/rents!$M$30</f>
        <v>#DIV/0!</v>
      </c>
      <c r="R21" s="97">
        <f t="shared" si="2"/>
        <v>0</v>
      </c>
      <c r="S21" s="97">
        <f t="shared" si="3"/>
        <v>0</v>
      </c>
    </row>
    <row r="22" spans="1:19" x14ac:dyDescent="0.25">
      <c r="B22" s="19" t="s">
        <v>249</v>
      </c>
      <c r="C22" s="98">
        <v>0</v>
      </c>
      <c r="D22" s="98">
        <f t="shared" si="4"/>
        <v>0</v>
      </c>
      <c r="E22" s="98">
        <f t="shared" si="5"/>
        <v>0</v>
      </c>
      <c r="F22" s="98" t="e">
        <f>D22/'rent summary'!$D$25</f>
        <v>#DIV/0!</v>
      </c>
      <c r="G22" s="163" t="e">
        <f>C22/rents!$M$30</f>
        <v>#DIV/0!</v>
      </c>
      <c r="R22" s="97">
        <f t="shared" si="2"/>
        <v>0</v>
      </c>
      <c r="S22" s="97">
        <f t="shared" si="3"/>
        <v>0</v>
      </c>
    </row>
    <row r="23" spans="1:19" x14ac:dyDescent="0.25">
      <c r="B23" s="19" t="s">
        <v>250</v>
      </c>
      <c r="C23" s="98">
        <v>0</v>
      </c>
      <c r="D23" s="98">
        <f t="shared" si="4"/>
        <v>0</v>
      </c>
      <c r="E23" s="98">
        <f t="shared" si="5"/>
        <v>0</v>
      </c>
      <c r="F23" s="98" t="e">
        <f>D23/'rent summary'!$D$25</f>
        <v>#DIV/0!</v>
      </c>
      <c r="G23" s="163" t="e">
        <f>C23/rents!$M$30</f>
        <v>#DIV/0!</v>
      </c>
      <c r="R23" s="97">
        <f t="shared" si="2"/>
        <v>0</v>
      </c>
      <c r="S23" s="97">
        <f t="shared" si="3"/>
        <v>0</v>
      </c>
    </row>
    <row r="24" spans="1:19" x14ac:dyDescent="0.25">
      <c r="B24" s="19" t="s">
        <v>251</v>
      </c>
      <c r="C24" s="98">
        <v>0</v>
      </c>
      <c r="D24" s="98">
        <f t="shared" si="4"/>
        <v>0</v>
      </c>
      <c r="E24" s="98">
        <f t="shared" si="5"/>
        <v>0</v>
      </c>
      <c r="F24" s="98" t="e">
        <f>D24/'rent summary'!$D$25</f>
        <v>#DIV/0!</v>
      </c>
      <c r="G24" s="163" t="e">
        <f>C24/rents!$M$30</f>
        <v>#DIV/0!</v>
      </c>
      <c r="R24" s="97">
        <f t="shared" si="2"/>
        <v>0</v>
      </c>
      <c r="S24" s="97">
        <f t="shared" si="3"/>
        <v>0</v>
      </c>
    </row>
    <row r="25" spans="1:19" x14ac:dyDescent="0.25">
      <c r="B25" s="19" t="s">
        <v>321</v>
      </c>
      <c r="C25" s="98">
        <v>0</v>
      </c>
      <c r="D25" s="98">
        <f t="shared" si="4"/>
        <v>0</v>
      </c>
      <c r="E25" s="98">
        <f t="shared" si="5"/>
        <v>0</v>
      </c>
      <c r="F25" s="107" t="e">
        <f>D25/'rent summary'!$D$25</f>
        <v>#DIV/0!</v>
      </c>
      <c r="G25" s="163" t="e">
        <f>C25/rents!$M$30</f>
        <v>#DIV/0!</v>
      </c>
      <c r="R25" s="97">
        <f t="shared" si="2"/>
        <v>0</v>
      </c>
      <c r="S25" s="97">
        <f t="shared" si="3"/>
        <v>0</v>
      </c>
    </row>
    <row r="26" spans="1:19" x14ac:dyDescent="0.25">
      <c r="A26" s="164"/>
      <c r="B26" s="25" t="s">
        <v>103</v>
      </c>
      <c r="C26" s="26">
        <f>SUM(C12:C25)</f>
        <v>0</v>
      </c>
      <c r="D26" s="26">
        <f>SUM(D12:D25)</f>
        <v>0</v>
      </c>
      <c r="E26" s="26">
        <f>SUM(E12:E25)</f>
        <v>0</v>
      </c>
      <c r="F26" s="98" t="e">
        <f>D26/'rent summary'!$D$25</f>
        <v>#DIV/0!</v>
      </c>
      <c r="G26" s="163"/>
    </row>
    <row r="27" spans="1:19" ht="18.75" x14ac:dyDescent="0.3">
      <c r="B27" s="109" t="s">
        <v>105</v>
      </c>
      <c r="F27" s="98"/>
      <c r="G27" s="163"/>
    </row>
    <row r="28" spans="1:19" x14ac:dyDescent="0.25">
      <c r="B28" s="19" t="s">
        <v>367</v>
      </c>
      <c r="C28" s="98">
        <v>0</v>
      </c>
      <c r="D28" s="98">
        <f t="shared" ref="D28:D46" si="10">C28*$D$2</f>
        <v>0</v>
      </c>
      <c r="E28" s="98">
        <f t="shared" ref="E28:E46" si="11">C28*$E$2</f>
        <v>0</v>
      </c>
      <c r="F28" s="98" t="e">
        <f>D28/'rent summary'!$D$25</f>
        <v>#DIV/0!</v>
      </c>
      <c r="G28" s="163" t="e">
        <f>C28/rents!$M$30</f>
        <v>#DIV/0!</v>
      </c>
      <c r="R28" s="97">
        <f t="shared" ref="R28:R46" si="12">SUM(H28:Q28)</f>
        <v>0</v>
      </c>
      <c r="S28" s="97">
        <f t="shared" ref="S28:S46" si="13">R28-C28</f>
        <v>0</v>
      </c>
    </row>
    <row r="29" spans="1:19" x14ac:dyDescent="0.25">
      <c r="B29" s="19" t="s">
        <v>366</v>
      </c>
      <c r="C29" s="98">
        <v>0</v>
      </c>
      <c r="D29" s="98">
        <f t="shared" ref="D29" si="14">C29*$D$2</f>
        <v>0</v>
      </c>
      <c r="E29" s="98">
        <f t="shared" ref="E29" si="15">C29*$E$2</f>
        <v>0</v>
      </c>
      <c r="F29" s="98" t="e">
        <f>D29/'rent summary'!$D$25</f>
        <v>#DIV/0!</v>
      </c>
      <c r="G29" s="163" t="e">
        <f>C29/rents!$M$30</f>
        <v>#DIV/0!</v>
      </c>
      <c r="R29" s="97">
        <f t="shared" ref="R29" si="16">SUM(H29:Q29)</f>
        <v>0</v>
      </c>
      <c r="S29" s="97">
        <f t="shared" ref="S29" si="17">R29-C29</f>
        <v>0</v>
      </c>
    </row>
    <row r="30" spans="1:19" x14ac:dyDescent="0.25">
      <c r="B30" s="32" t="s">
        <v>252</v>
      </c>
      <c r="C30" s="98">
        <v>0</v>
      </c>
      <c r="D30" s="98">
        <f t="shared" si="10"/>
        <v>0</v>
      </c>
      <c r="E30" s="98">
        <f t="shared" si="11"/>
        <v>0</v>
      </c>
      <c r="F30" s="98" t="e">
        <f>D30/'rent summary'!$D$25</f>
        <v>#DIV/0!</v>
      </c>
      <c r="G30" s="163" t="e">
        <f>C30/rents!$M$30</f>
        <v>#DIV/0!</v>
      </c>
      <c r="R30" s="97">
        <f t="shared" si="12"/>
        <v>0</v>
      </c>
      <c r="S30" s="97">
        <f t="shared" si="13"/>
        <v>0</v>
      </c>
    </row>
    <row r="31" spans="1:19" x14ac:dyDescent="0.25">
      <c r="B31" s="19" t="s">
        <v>253</v>
      </c>
      <c r="C31" s="98">
        <v>0</v>
      </c>
      <c r="D31" s="98">
        <f t="shared" si="10"/>
        <v>0</v>
      </c>
      <c r="E31" s="98">
        <f t="shared" si="11"/>
        <v>0</v>
      </c>
      <c r="F31" s="98" t="e">
        <f>D31/'rent summary'!$D$25</f>
        <v>#DIV/0!</v>
      </c>
      <c r="G31" s="163" t="e">
        <f>C31/rents!$M$30</f>
        <v>#DIV/0!</v>
      </c>
      <c r="R31" s="97">
        <f t="shared" si="12"/>
        <v>0</v>
      </c>
      <c r="S31" s="97">
        <f t="shared" si="13"/>
        <v>0</v>
      </c>
    </row>
    <row r="32" spans="1:19" x14ac:dyDescent="0.25">
      <c r="B32" s="19" t="s">
        <v>254</v>
      </c>
      <c r="C32" s="98">
        <v>0</v>
      </c>
      <c r="D32" s="98">
        <f>C32*$D$2</f>
        <v>0</v>
      </c>
      <c r="E32" s="98">
        <f t="shared" si="11"/>
        <v>0</v>
      </c>
      <c r="F32" s="98" t="e">
        <f>D32/'rent summary'!$D$25</f>
        <v>#DIV/0!</v>
      </c>
      <c r="G32" s="163" t="e">
        <f>C32/rents!$M$30</f>
        <v>#DIV/0!</v>
      </c>
      <c r="R32" s="97">
        <f t="shared" si="12"/>
        <v>0</v>
      </c>
      <c r="S32" s="97">
        <f t="shared" si="13"/>
        <v>0</v>
      </c>
    </row>
    <row r="33" spans="1:19" x14ac:dyDescent="0.25">
      <c r="B33" s="19" t="s">
        <v>255</v>
      </c>
      <c r="C33" s="98">
        <v>0</v>
      </c>
      <c r="D33" s="98">
        <f t="shared" si="10"/>
        <v>0</v>
      </c>
      <c r="E33" s="98">
        <f t="shared" si="11"/>
        <v>0</v>
      </c>
      <c r="F33" s="98" t="e">
        <f>D33/'rent summary'!$D$25</f>
        <v>#DIV/0!</v>
      </c>
      <c r="G33" s="163" t="e">
        <f>C33/rents!$M$30</f>
        <v>#DIV/0!</v>
      </c>
      <c r="R33" s="97">
        <f t="shared" si="12"/>
        <v>0</v>
      </c>
      <c r="S33" s="97">
        <f t="shared" si="13"/>
        <v>0</v>
      </c>
    </row>
    <row r="34" spans="1:19" x14ac:dyDescent="0.25">
      <c r="B34" s="19" t="s">
        <v>256</v>
      </c>
      <c r="C34" s="98">
        <v>0</v>
      </c>
      <c r="D34" s="98">
        <f t="shared" si="10"/>
        <v>0</v>
      </c>
      <c r="E34" s="98">
        <f t="shared" si="11"/>
        <v>0</v>
      </c>
      <c r="F34" s="98" t="e">
        <f>D34/'rent summary'!$D$25</f>
        <v>#DIV/0!</v>
      </c>
      <c r="G34" s="163" t="e">
        <f>C34/rents!$M$30</f>
        <v>#DIV/0!</v>
      </c>
      <c r="R34" s="97">
        <f t="shared" si="12"/>
        <v>0</v>
      </c>
      <c r="S34" s="97">
        <f t="shared" si="13"/>
        <v>0</v>
      </c>
    </row>
    <row r="35" spans="1:19" x14ac:dyDescent="0.25">
      <c r="B35" s="19" t="s">
        <v>257</v>
      </c>
      <c r="C35" s="97">
        <v>0</v>
      </c>
      <c r="D35" s="98">
        <f t="shared" si="10"/>
        <v>0</v>
      </c>
      <c r="E35" s="98">
        <f t="shared" si="11"/>
        <v>0</v>
      </c>
      <c r="F35" s="98" t="e">
        <f>D35/'rent summary'!$D$25</f>
        <v>#DIV/0!</v>
      </c>
      <c r="G35" s="163" t="e">
        <f>C35/rents!$M$30</f>
        <v>#DIV/0!</v>
      </c>
      <c r="R35" s="97">
        <f t="shared" si="12"/>
        <v>0</v>
      </c>
      <c r="S35" s="97">
        <f t="shared" si="13"/>
        <v>0</v>
      </c>
    </row>
    <row r="36" spans="1:19" x14ac:dyDescent="0.25">
      <c r="B36" s="19" t="s">
        <v>368</v>
      </c>
      <c r="C36" s="97">
        <v>0</v>
      </c>
      <c r="D36" s="98">
        <f t="shared" si="10"/>
        <v>0</v>
      </c>
      <c r="E36" s="98">
        <f t="shared" si="11"/>
        <v>0</v>
      </c>
      <c r="F36" s="98" t="e">
        <f>D36/'rent summary'!$D$25</f>
        <v>#DIV/0!</v>
      </c>
      <c r="G36" s="163" t="e">
        <f>C36/rents!$M$30</f>
        <v>#DIV/0!</v>
      </c>
      <c r="R36" s="97">
        <f t="shared" si="12"/>
        <v>0</v>
      </c>
      <c r="S36" s="97">
        <f t="shared" si="13"/>
        <v>0</v>
      </c>
    </row>
    <row r="37" spans="1:19" x14ac:dyDescent="0.25">
      <c r="B37" s="19" t="s">
        <v>334</v>
      </c>
      <c r="C37" s="98">
        <v>0</v>
      </c>
      <c r="D37" s="98">
        <f t="shared" si="10"/>
        <v>0</v>
      </c>
      <c r="E37" s="98">
        <f t="shared" si="11"/>
        <v>0</v>
      </c>
      <c r="F37" s="98" t="e">
        <f>D37/'rent summary'!$D$25</f>
        <v>#DIV/0!</v>
      </c>
      <c r="G37" s="163" t="e">
        <f>C37/rents!$M$30</f>
        <v>#DIV/0!</v>
      </c>
      <c r="R37" s="97">
        <f t="shared" si="12"/>
        <v>0</v>
      </c>
      <c r="S37" s="97">
        <f t="shared" si="13"/>
        <v>0</v>
      </c>
    </row>
    <row r="38" spans="1:19" x14ac:dyDescent="0.25">
      <c r="B38" s="19" t="s">
        <v>258</v>
      </c>
      <c r="C38" s="97">
        <v>0</v>
      </c>
      <c r="D38" s="98">
        <f t="shared" si="10"/>
        <v>0</v>
      </c>
      <c r="E38" s="98">
        <f t="shared" si="11"/>
        <v>0</v>
      </c>
      <c r="F38" s="98" t="e">
        <f>D38/'rent summary'!$D$25</f>
        <v>#DIV/0!</v>
      </c>
      <c r="G38" s="163" t="e">
        <f>C38/rents!$M$30</f>
        <v>#DIV/0!</v>
      </c>
      <c r="R38" s="97">
        <f t="shared" si="12"/>
        <v>0</v>
      </c>
      <c r="S38" s="97">
        <f t="shared" si="13"/>
        <v>0</v>
      </c>
    </row>
    <row r="39" spans="1:19" x14ac:dyDescent="0.25">
      <c r="B39" s="19" t="s">
        <v>259</v>
      </c>
      <c r="C39" s="97">
        <v>0</v>
      </c>
      <c r="D39" s="98">
        <f t="shared" si="10"/>
        <v>0</v>
      </c>
      <c r="E39" s="98">
        <f t="shared" si="11"/>
        <v>0</v>
      </c>
      <c r="F39" s="98" t="e">
        <f>D39/'rent summary'!$D$25</f>
        <v>#DIV/0!</v>
      </c>
      <c r="G39" s="163" t="e">
        <f>C39/rents!$M$30</f>
        <v>#DIV/0!</v>
      </c>
      <c r="R39" s="97">
        <f t="shared" si="12"/>
        <v>0</v>
      </c>
      <c r="S39" s="97">
        <f t="shared" si="13"/>
        <v>0</v>
      </c>
    </row>
    <row r="40" spans="1:19" x14ac:dyDescent="0.25">
      <c r="B40" s="19" t="s">
        <v>260</v>
      </c>
      <c r="C40" s="97">
        <v>0</v>
      </c>
      <c r="D40" s="98">
        <f t="shared" si="10"/>
        <v>0</v>
      </c>
      <c r="E40" s="98">
        <f t="shared" si="11"/>
        <v>0</v>
      </c>
      <c r="F40" s="98" t="e">
        <f>D40/'rent summary'!$D$25</f>
        <v>#DIV/0!</v>
      </c>
      <c r="G40" s="163" t="e">
        <f>C40/rents!$M$30</f>
        <v>#DIV/0!</v>
      </c>
      <c r="R40" s="97">
        <f t="shared" si="12"/>
        <v>0</v>
      </c>
      <c r="S40" s="97">
        <f t="shared" si="13"/>
        <v>0</v>
      </c>
    </row>
    <row r="41" spans="1:19" x14ac:dyDescent="0.25">
      <c r="B41" s="19" t="s">
        <v>261</v>
      </c>
      <c r="C41" s="97">
        <v>0</v>
      </c>
      <c r="D41" s="98">
        <f t="shared" si="10"/>
        <v>0</v>
      </c>
      <c r="E41" s="98">
        <f t="shared" si="11"/>
        <v>0</v>
      </c>
      <c r="F41" s="98" t="e">
        <f>D41/'rent summary'!$D$25</f>
        <v>#DIV/0!</v>
      </c>
      <c r="G41" s="163" t="e">
        <f>C41/rents!$M$30</f>
        <v>#DIV/0!</v>
      </c>
      <c r="R41" s="97">
        <f t="shared" si="12"/>
        <v>0</v>
      </c>
      <c r="S41" s="97">
        <f t="shared" si="13"/>
        <v>0</v>
      </c>
    </row>
    <row r="42" spans="1:19" x14ac:dyDescent="0.25">
      <c r="B42" s="19" t="s">
        <v>262</v>
      </c>
      <c r="C42" s="97">
        <v>0</v>
      </c>
      <c r="D42" s="98">
        <f t="shared" si="10"/>
        <v>0</v>
      </c>
      <c r="E42" s="98">
        <f t="shared" si="11"/>
        <v>0</v>
      </c>
      <c r="F42" s="98" t="e">
        <f>D42/'rent summary'!$D$25</f>
        <v>#DIV/0!</v>
      </c>
      <c r="G42" s="163" t="e">
        <f>C42/rents!$M$30</f>
        <v>#DIV/0!</v>
      </c>
      <c r="R42" s="97">
        <f t="shared" si="12"/>
        <v>0</v>
      </c>
      <c r="S42" s="97">
        <f t="shared" si="13"/>
        <v>0</v>
      </c>
    </row>
    <row r="43" spans="1:19" x14ac:dyDescent="0.25">
      <c r="B43" s="19" t="s">
        <v>263</v>
      </c>
      <c r="C43" s="98">
        <v>0</v>
      </c>
      <c r="D43" s="98">
        <f t="shared" si="10"/>
        <v>0</v>
      </c>
      <c r="E43" s="98">
        <f t="shared" si="11"/>
        <v>0</v>
      </c>
      <c r="F43" s="98" t="e">
        <f>D43/'rent summary'!$D$25</f>
        <v>#DIV/0!</v>
      </c>
      <c r="G43" s="163" t="e">
        <f>C43/rents!$M$30</f>
        <v>#DIV/0!</v>
      </c>
      <c r="R43" s="97">
        <f t="shared" si="12"/>
        <v>0</v>
      </c>
      <c r="S43" s="97">
        <f t="shared" si="13"/>
        <v>0</v>
      </c>
    </row>
    <row r="44" spans="1:19" x14ac:dyDescent="0.25">
      <c r="B44" s="19" t="s">
        <v>264</v>
      </c>
      <c r="C44" s="98">
        <v>0</v>
      </c>
      <c r="D44" s="98">
        <f t="shared" si="10"/>
        <v>0</v>
      </c>
      <c r="E44" s="98">
        <f t="shared" si="11"/>
        <v>0</v>
      </c>
      <c r="F44" s="98" t="e">
        <f>D44/'rent summary'!$D$25</f>
        <v>#DIV/0!</v>
      </c>
      <c r="G44" s="163" t="e">
        <f>C44/rents!$M$30</f>
        <v>#DIV/0!</v>
      </c>
      <c r="R44" s="97">
        <f t="shared" si="12"/>
        <v>0</v>
      </c>
      <c r="S44" s="97">
        <f t="shared" si="13"/>
        <v>0</v>
      </c>
    </row>
    <row r="45" spans="1:19" x14ac:dyDescent="0.25">
      <c r="B45" s="19" t="s">
        <v>265</v>
      </c>
      <c r="C45" s="97">
        <v>0</v>
      </c>
      <c r="D45" s="98">
        <f t="shared" si="10"/>
        <v>0</v>
      </c>
      <c r="E45" s="98">
        <f t="shared" si="11"/>
        <v>0</v>
      </c>
      <c r="F45" s="98" t="e">
        <f>D45/'rent summary'!$D$25</f>
        <v>#DIV/0!</v>
      </c>
      <c r="G45" s="163" t="e">
        <f>C45/rents!$M$30</f>
        <v>#DIV/0!</v>
      </c>
      <c r="R45" s="97">
        <f t="shared" si="12"/>
        <v>0</v>
      </c>
      <c r="S45" s="97">
        <f t="shared" si="13"/>
        <v>0</v>
      </c>
    </row>
    <row r="46" spans="1:19" x14ac:dyDescent="0.25">
      <c r="B46" s="19" t="s">
        <v>320</v>
      </c>
      <c r="C46" s="107">
        <v>0</v>
      </c>
      <c r="D46" s="107">
        <f t="shared" si="10"/>
        <v>0</v>
      </c>
      <c r="E46" s="107">
        <f t="shared" si="11"/>
        <v>0</v>
      </c>
      <c r="F46" s="107" t="e">
        <f>D46/'rent summary'!$D$25</f>
        <v>#DIV/0!</v>
      </c>
      <c r="G46" s="163" t="e">
        <f>C46/rents!$M$30</f>
        <v>#DIV/0!</v>
      </c>
      <c r="R46" s="97">
        <f t="shared" si="12"/>
        <v>0</v>
      </c>
      <c r="S46" s="97">
        <f t="shared" si="13"/>
        <v>0</v>
      </c>
    </row>
    <row r="47" spans="1:19" x14ac:dyDescent="0.25">
      <c r="A47" s="164"/>
      <c r="B47" s="33" t="s">
        <v>108</v>
      </c>
      <c r="C47" s="165">
        <f>SUM(C28:C46)</f>
        <v>0</v>
      </c>
      <c r="D47" s="165">
        <f>SUM(D28:D46)</f>
        <v>0</v>
      </c>
      <c r="E47" s="165">
        <f>SUM(E28:E46)</f>
        <v>0</v>
      </c>
      <c r="F47" s="98"/>
      <c r="G47" s="163"/>
    </row>
    <row r="48" spans="1:19" x14ac:dyDescent="0.25">
      <c r="B48" s="152" t="s">
        <v>19</v>
      </c>
      <c r="F48" s="98"/>
      <c r="G48" s="163"/>
    </row>
    <row r="49" spans="1:21" x14ac:dyDescent="0.25">
      <c r="B49" s="19" t="s">
        <v>266</v>
      </c>
      <c r="C49" s="97">
        <v>0</v>
      </c>
      <c r="D49" s="98">
        <f t="shared" ref="D49:D57" si="18">C49*$D$2</f>
        <v>0</v>
      </c>
      <c r="E49" s="98">
        <f t="shared" ref="E49:E52" si="19">C49*$E$2</f>
        <v>0</v>
      </c>
      <c r="F49" s="98" t="e">
        <f>D49/'rent summary'!$D$25</f>
        <v>#DIV/0!</v>
      </c>
      <c r="G49" s="163" t="e">
        <f>C49/rents!$M$30</f>
        <v>#DIV/0!</v>
      </c>
      <c r="R49" s="97">
        <f>SUM(H49:Q49)</f>
        <v>0</v>
      </c>
      <c r="S49" s="97">
        <f>R49-C49</f>
        <v>0</v>
      </c>
    </row>
    <row r="50" spans="1:21" x14ac:dyDescent="0.25">
      <c r="B50" s="19" t="s">
        <v>267</v>
      </c>
      <c r="C50" s="97">
        <v>0</v>
      </c>
      <c r="D50" s="98">
        <f t="shared" si="18"/>
        <v>0</v>
      </c>
      <c r="E50" s="98">
        <f t="shared" si="19"/>
        <v>0</v>
      </c>
      <c r="F50" s="98" t="e">
        <f>D50/'rent summary'!$D$25</f>
        <v>#DIV/0!</v>
      </c>
      <c r="G50" s="163" t="e">
        <f>C50/rents!$M$30</f>
        <v>#DIV/0!</v>
      </c>
      <c r="R50" s="97">
        <f>SUM(H50:Q50)</f>
        <v>0</v>
      </c>
      <c r="S50" s="97">
        <f>R50-C50</f>
        <v>0</v>
      </c>
    </row>
    <row r="51" spans="1:21" x14ac:dyDescent="0.25">
      <c r="B51" s="19" t="s">
        <v>268</v>
      </c>
      <c r="C51" s="97">
        <v>0</v>
      </c>
      <c r="D51" s="98">
        <f t="shared" si="18"/>
        <v>0</v>
      </c>
      <c r="E51" s="98">
        <f t="shared" si="19"/>
        <v>0</v>
      </c>
      <c r="F51" s="98" t="e">
        <f>D51/'rent summary'!$D$25</f>
        <v>#DIV/0!</v>
      </c>
      <c r="G51" s="163" t="e">
        <f>C51/rents!$M$30</f>
        <v>#DIV/0!</v>
      </c>
      <c r="R51" s="97">
        <f>SUM(H51:Q51)</f>
        <v>0</v>
      </c>
      <c r="S51" s="97">
        <f>R51-C51</f>
        <v>0</v>
      </c>
    </row>
    <row r="52" spans="1:21" x14ac:dyDescent="0.25">
      <c r="B52" s="19" t="s">
        <v>269</v>
      </c>
      <c r="C52" s="129">
        <v>0</v>
      </c>
      <c r="D52" s="107">
        <f t="shared" si="18"/>
        <v>0</v>
      </c>
      <c r="E52" s="107">
        <f t="shared" si="19"/>
        <v>0</v>
      </c>
      <c r="F52" s="107" t="e">
        <f>D52/'rent summary'!$D$25</f>
        <v>#DIV/0!</v>
      </c>
      <c r="G52" s="163" t="e">
        <f>C52/rents!$M$30</f>
        <v>#DIV/0!</v>
      </c>
      <c r="R52" s="97">
        <f>SUM(H52:Q52)</f>
        <v>0</v>
      </c>
      <c r="S52" s="97">
        <f>R52-C52</f>
        <v>0</v>
      </c>
    </row>
    <row r="53" spans="1:21" x14ac:dyDescent="0.25">
      <c r="A53" s="164"/>
      <c r="B53" s="33" t="s">
        <v>239</v>
      </c>
      <c r="C53" s="166">
        <f>SUM(C49:C52)</f>
        <v>0</v>
      </c>
      <c r="D53" s="166">
        <f>SUM(D49:D52)</f>
        <v>0</v>
      </c>
      <c r="E53" s="166">
        <f>SUM(E49:E52)</f>
        <v>0</v>
      </c>
      <c r="F53" s="98"/>
      <c r="G53" s="163"/>
    </row>
    <row r="54" spans="1:21" x14ac:dyDescent="0.25">
      <c r="B54" s="152" t="s">
        <v>169</v>
      </c>
      <c r="F54" s="98"/>
      <c r="G54" s="163"/>
    </row>
    <row r="55" spans="1:21" x14ac:dyDescent="0.25">
      <c r="B55" s="19" t="s">
        <v>270</v>
      </c>
      <c r="C55" s="97">
        <v>0</v>
      </c>
      <c r="D55" s="98">
        <f t="shared" si="18"/>
        <v>0</v>
      </c>
      <c r="E55" s="98">
        <f t="shared" ref="E55:E57" si="20">C55*$E$2</f>
        <v>0</v>
      </c>
      <c r="F55" s="98" t="e">
        <f>D55/'rent summary'!$D$25</f>
        <v>#DIV/0!</v>
      </c>
      <c r="G55" s="163" t="e">
        <f>C55/rents!$M$30</f>
        <v>#DIV/0!</v>
      </c>
      <c r="R55" s="97">
        <f>SUM(H55:Q55)</f>
        <v>0</v>
      </c>
      <c r="S55" s="97">
        <f>R55-C55</f>
        <v>0</v>
      </c>
    </row>
    <row r="56" spans="1:21" x14ac:dyDescent="0.25">
      <c r="B56" s="19" t="s">
        <v>271</v>
      </c>
      <c r="C56" s="97">
        <v>0</v>
      </c>
      <c r="D56" s="98">
        <f t="shared" si="18"/>
        <v>0</v>
      </c>
      <c r="E56" s="98">
        <f t="shared" si="20"/>
        <v>0</v>
      </c>
      <c r="F56" s="98" t="e">
        <f>D56/'rent summary'!$D$25</f>
        <v>#DIV/0!</v>
      </c>
      <c r="G56" s="163" t="e">
        <f>C56/rents!$M$30</f>
        <v>#DIV/0!</v>
      </c>
      <c r="R56" s="97">
        <f>SUM(H56:Q56)</f>
        <v>0</v>
      </c>
      <c r="S56" s="97">
        <f>R56-C56</f>
        <v>0</v>
      </c>
    </row>
    <row r="57" spans="1:21" x14ac:dyDescent="0.25">
      <c r="B57" s="19" t="s">
        <v>272</v>
      </c>
      <c r="C57" s="129">
        <v>0</v>
      </c>
      <c r="D57" s="107">
        <f t="shared" si="18"/>
        <v>0</v>
      </c>
      <c r="E57" s="107">
        <f t="shared" si="20"/>
        <v>0</v>
      </c>
      <c r="F57" s="107" t="e">
        <f>D57/'rent summary'!$D$25</f>
        <v>#DIV/0!</v>
      </c>
      <c r="G57" s="163" t="e">
        <f>C57/rents!$M$30</f>
        <v>#DIV/0!</v>
      </c>
      <c r="R57" s="97">
        <f>SUM(H57:Q57)</f>
        <v>0</v>
      </c>
      <c r="S57" s="97">
        <f>R57-C57</f>
        <v>0</v>
      </c>
    </row>
    <row r="58" spans="1:21" x14ac:dyDescent="0.25">
      <c r="A58" s="164"/>
      <c r="B58" s="33" t="s">
        <v>240</v>
      </c>
      <c r="C58" s="166">
        <f>SUM(C55:C57)</f>
        <v>0</v>
      </c>
      <c r="D58" s="166">
        <f>SUM(D55:D57)</f>
        <v>0</v>
      </c>
      <c r="E58" s="166">
        <f>SUM(E55:E57)</f>
        <v>0</v>
      </c>
      <c r="F58" s="98"/>
      <c r="G58" s="163"/>
    </row>
    <row r="59" spans="1:21" x14ac:dyDescent="0.25">
      <c r="B59" s="152" t="s">
        <v>106</v>
      </c>
      <c r="F59" s="98"/>
      <c r="G59" s="163"/>
    </row>
    <row r="60" spans="1:21" x14ac:dyDescent="0.25">
      <c r="B60" s="19" t="s">
        <v>273</v>
      </c>
      <c r="C60" s="97">
        <v>0</v>
      </c>
      <c r="D60" s="97">
        <f>C60*$D$2</f>
        <v>0</v>
      </c>
      <c r="E60" s="97">
        <f>C60*$E$2</f>
        <v>0</v>
      </c>
      <c r="F60" s="98" t="e">
        <f>D60/'rent summary'!$D$25</f>
        <v>#DIV/0!</v>
      </c>
      <c r="G60" s="163" t="e">
        <f>C60/rents!$M$30</f>
        <v>#DIV/0!</v>
      </c>
      <c r="R60" s="97">
        <f>SUM(H60:Q60)</f>
        <v>0</v>
      </c>
      <c r="S60" s="97">
        <f>R60-C60</f>
        <v>0</v>
      </c>
      <c r="T60" s="18"/>
      <c r="U60" s="121"/>
    </row>
    <row r="61" spans="1:21" x14ac:dyDescent="0.25">
      <c r="B61" s="19" t="s">
        <v>274</v>
      </c>
      <c r="C61" s="97">
        <v>0</v>
      </c>
      <c r="D61" s="98">
        <f>C61*$D$2</f>
        <v>0</v>
      </c>
      <c r="E61" s="98">
        <f t="shared" ref="E61:E63" si="21">C61*$E$2</f>
        <v>0</v>
      </c>
      <c r="F61" s="98" t="e">
        <f>D61/'rent summary'!$D$25</f>
        <v>#DIV/0!</v>
      </c>
      <c r="G61" s="163" t="e">
        <f>C61/rents!$M$30</f>
        <v>#DIV/0!</v>
      </c>
      <c r="R61" s="97">
        <f>SUM(H61:Q61)</f>
        <v>0</v>
      </c>
      <c r="S61" s="97">
        <f>R61-C61</f>
        <v>0</v>
      </c>
      <c r="T61" s="18"/>
      <c r="U61" s="121"/>
    </row>
    <row r="62" spans="1:21" x14ac:dyDescent="0.25">
      <c r="B62" s="19" t="s">
        <v>276</v>
      </c>
      <c r="C62" s="97">
        <v>0</v>
      </c>
      <c r="D62" s="98">
        <f t="shared" ref="D62:D63" si="22">C62*$D$2</f>
        <v>0</v>
      </c>
      <c r="E62" s="98">
        <f t="shared" si="21"/>
        <v>0</v>
      </c>
      <c r="F62" s="98" t="e">
        <f>D62/'rent summary'!$D$25</f>
        <v>#DIV/0!</v>
      </c>
      <c r="G62" s="163" t="e">
        <f>C62/rents!$M$30</f>
        <v>#DIV/0!</v>
      </c>
      <c r="R62" s="97">
        <f>SUM(H62:Q62)</f>
        <v>0</v>
      </c>
      <c r="S62" s="97">
        <f>R62-C62</f>
        <v>0</v>
      </c>
      <c r="T62" s="18"/>
      <c r="U62" s="121"/>
    </row>
    <row r="63" spans="1:21" x14ac:dyDescent="0.25">
      <c r="B63" s="19" t="s">
        <v>275</v>
      </c>
      <c r="C63" s="34">
        <v>0</v>
      </c>
      <c r="D63" s="107">
        <f t="shared" si="22"/>
        <v>0</v>
      </c>
      <c r="E63" s="107">
        <f t="shared" si="21"/>
        <v>0</v>
      </c>
      <c r="F63" s="107" t="e">
        <f>D63/'rent summary'!$D$25</f>
        <v>#DIV/0!</v>
      </c>
      <c r="G63" s="163" t="e">
        <f>C63/rents!$M$30</f>
        <v>#DIV/0!</v>
      </c>
      <c r="R63" s="97">
        <f>SUM(H63:Q63)</f>
        <v>0</v>
      </c>
      <c r="S63" s="97">
        <f>R63-C63</f>
        <v>0</v>
      </c>
      <c r="T63" s="18"/>
      <c r="U63" s="121"/>
    </row>
    <row r="64" spans="1:21" x14ac:dyDescent="0.25">
      <c r="A64" s="164"/>
      <c r="B64" s="33" t="s">
        <v>241</v>
      </c>
      <c r="C64" s="35">
        <f>SUM(C60:C63)</f>
        <v>0</v>
      </c>
      <c r="D64" s="35">
        <f>SUM(D60:D63)</f>
        <v>0</v>
      </c>
      <c r="E64" s="35">
        <f>SUM(E60:E63)</f>
        <v>0</v>
      </c>
      <c r="F64" s="107"/>
      <c r="G64" s="167"/>
      <c r="T64" s="18"/>
      <c r="U64" s="121"/>
    </row>
    <row r="65" spans="1:21" ht="16.5" thickBot="1" x14ac:dyDescent="0.3">
      <c r="A65" s="164"/>
      <c r="B65" s="25" t="s">
        <v>108</v>
      </c>
      <c r="C65" s="27">
        <f>C64+C58+C53+C47</f>
        <v>0</v>
      </c>
      <c r="D65" s="27">
        <f>D64+D58+D53+D47</f>
        <v>0</v>
      </c>
      <c r="E65" s="27">
        <f>E64+E58+E53+E47</f>
        <v>0</v>
      </c>
      <c r="F65" s="107" t="e">
        <f>D65/'rent summary'!$D$25</f>
        <v>#DIV/0!</v>
      </c>
      <c r="G65" s="107"/>
      <c r="T65" s="18"/>
      <c r="U65" s="121"/>
    </row>
    <row r="66" spans="1:21" ht="16.5" thickTop="1" x14ac:dyDescent="0.25">
      <c r="A66" s="164"/>
      <c r="B66" s="19" t="s">
        <v>21</v>
      </c>
      <c r="C66" s="36">
        <f>C65+C26+C10</f>
        <v>0</v>
      </c>
      <c r="D66" s="36">
        <f>D65+D26+D10</f>
        <v>0</v>
      </c>
      <c r="E66" s="36">
        <f>E65+E26+E10</f>
        <v>0</v>
      </c>
      <c r="F66" s="36" t="e">
        <f>D66/'rent summary'!$D$25</f>
        <v>#DIV/0!</v>
      </c>
      <c r="G66" s="36" t="e">
        <f>C66/rents!$M$30</f>
        <v>#DIV/0!</v>
      </c>
      <c r="H66" s="148">
        <f t="shared" ref="H66:R66" si="23">SUM(H5:H63)</f>
        <v>0</v>
      </c>
      <c r="I66" s="148">
        <f t="shared" si="23"/>
        <v>0</v>
      </c>
      <c r="J66" s="148">
        <f t="shared" si="23"/>
        <v>0</v>
      </c>
      <c r="K66" s="148">
        <f t="shared" si="23"/>
        <v>0</v>
      </c>
      <c r="L66" s="148">
        <f t="shared" si="23"/>
        <v>0</v>
      </c>
      <c r="M66" s="148"/>
      <c r="N66" s="148"/>
      <c r="O66" s="148"/>
      <c r="P66" s="148"/>
      <c r="Q66" s="148">
        <f t="shared" si="23"/>
        <v>0</v>
      </c>
      <c r="R66" s="148">
        <f t="shared" si="23"/>
        <v>0</v>
      </c>
      <c r="S66" s="97">
        <f>R66-C66</f>
        <v>0</v>
      </c>
      <c r="T66" s="23"/>
      <c r="U66" s="121"/>
    </row>
    <row r="67" spans="1:21" x14ac:dyDescent="0.25">
      <c r="B67" s="98"/>
      <c r="H67" s="97">
        <f t="shared" ref="H67:Q67" si="24">H4-H66</f>
        <v>0</v>
      </c>
      <c r="I67" s="97">
        <f t="shared" si="24"/>
        <v>0</v>
      </c>
      <c r="J67" s="97">
        <f t="shared" si="24"/>
        <v>0</v>
      </c>
      <c r="K67" s="97">
        <f t="shared" si="24"/>
        <v>0</v>
      </c>
      <c r="L67" s="97">
        <f t="shared" si="24"/>
        <v>0</v>
      </c>
      <c r="Q67" s="97">
        <f t="shared" si="24"/>
        <v>0</v>
      </c>
      <c r="T67" s="23"/>
      <c r="U67" s="121"/>
    </row>
    <row r="68" spans="1:21" x14ac:dyDescent="0.25">
      <c r="T68" s="18"/>
      <c r="U68" s="18"/>
    </row>
    <row r="69" spans="1:21" x14ac:dyDescent="0.25">
      <c r="B69" s="19" t="s">
        <v>234</v>
      </c>
      <c r="C69" s="97">
        <f>C66-C63-C62-C61-C60-C57-C56-C55-C51</f>
        <v>0</v>
      </c>
    </row>
    <row r="70" spans="1:21" x14ac:dyDescent="0.25">
      <c r="B70" s="19" t="s">
        <v>235</v>
      </c>
      <c r="C70" s="97">
        <f>C57+C56+C55+C51</f>
        <v>0</v>
      </c>
    </row>
    <row r="71" spans="1:21" x14ac:dyDescent="0.25">
      <c r="B71" s="19" t="s">
        <v>236</v>
      </c>
      <c r="C71" s="157" t="e">
        <f>C70/C69</f>
        <v>#DIV/0!</v>
      </c>
      <c r="D71" s="157"/>
      <c r="E71" s="157"/>
    </row>
    <row r="81" spans="2:7" x14ac:dyDescent="0.25">
      <c r="B81" s="121"/>
      <c r="C81" s="121"/>
      <c r="D81" s="121"/>
      <c r="E81" s="121"/>
      <c r="F81" s="121"/>
      <c r="G81" s="121"/>
    </row>
    <row r="82" spans="2:7" x14ac:dyDescent="0.25">
      <c r="B82" s="18"/>
      <c r="C82" s="18"/>
      <c r="D82" s="18"/>
      <c r="E82" s="18"/>
      <c r="F82" s="18"/>
      <c r="G82" s="18"/>
    </row>
    <row r="83" spans="2:7" x14ac:dyDescent="0.25">
      <c r="B83" s="121"/>
      <c r="C83" s="121"/>
      <c r="D83" s="121"/>
      <c r="E83" s="121"/>
      <c r="F83" s="121"/>
      <c r="G83" s="121"/>
    </row>
    <row r="150" spans="2:17" x14ac:dyDescent="0.25">
      <c r="B150" s="19"/>
      <c r="C150" s="19"/>
      <c r="D150" s="19"/>
      <c r="E150" s="19"/>
    </row>
    <row r="152" spans="2:17" x14ac:dyDescent="0.25">
      <c r="B152" s="19"/>
      <c r="C152" s="19"/>
      <c r="D152" s="19"/>
      <c r="E152" s="19"/>
      <c r="G152" s="19"/>
      <c r="H152" s="19"/>
      <c r="I152" s="19"/>
      <c r="J152" s="19"/>
    </row>
    <row r="153" spans="2:17" x14ac:dyDescent="0.25">
      <c r="C153" s="19"/>
      <c r="D153" s="19"/>
      <c r="E153" s="19"/>
      <c r="G153" s="19"/>
      <c r="H153" s="19"/>
      <c r="I153" s="19"/>
      <c r="J153" s="19"/>
    </row>
    <row r="154" spans="2:17" x14ac:dyDescent="0.25">
      <c r="C154" s="19"/>
      <c r="D154" s="19"/>
      <c r="E154" s="19"/>
      <c r="G154" s="19"/>
      <c r="H154" s="19"/>
      <c r="I154" s="19"/>
      <c r="J154" s="19"/>
      <c r="K154" s="19"/>
      <c r="L154" s="19"/>
      <c r="M154" s="19"/>
      <c r="N154" s="19"/>
      <c r="O154" s="19"/>
      <c r="P154" s="19"/>
      <c r="Q154" s="19"/>
    </row>
    <row r="155" spans="2:17" x14ac:dyDescent="0.25">
      <c r="C155" s="19"/>
      <c r="D155" s="19"/>
      <c r="E155" s="19"/>
      <c r="G155" s="19"/>
      <c r="H155" s="19"/>
      <c r="I155" s="19"/>
      <c r="K155" s="19"/>
      <c r="L155" s="19"/>
      <c r="M155" s="19"/>
      <c r="N155" s="19"/>
      <c r="O155" s="19"/>
      <c r="P155" s="19"/>
      <c r="Q155" s="19"/>
    </row>
    <row r="156" spans="2:17" x14ac:dyDescent="0.25">
      <c r="C156" s="19"/>
      <c r="D156" s="19"/>
      <c r="E156" s="19"/>
      <c r="G156" s="19"/>
      <c r="H156" s="19"/>
      <c r="I156" s="19"/>
      <c r="K156" s="19"/>
      <c r="L156" s="19"/>
      <c r="M156" s="19"/>
      <c r="N156" s="19"/>
      <c r="O156" s="19"/>
      <c r="P156" s="19"/>
      <c r="Q156" s="19"/>
    </row>
    <row r="157" spans="2:17" x14ac:dyDescent="0.25">
      <c r="C157" s="19"/>
      <c r="D157" s="19"/>
      <c r="E157" s="19"/>
      <c r="G157" s="19"/>
      <c r="H157" s="19"/>
      <c r="I157" s="19"/>
      <c r="K157" s="19"/>
      <c r="L157" s="19"/>
      <c r="M157" s="19"/>
      <c r="N157" s="19"/>
      <c r="O157" s="19"/>
      <c r="P157" s="19"/>
      <c r="Q157" s="19"/>
    </row>
    <row r="158" spans="2:17" x14ac:dyDescent="0.25">
      <c r="C158" s="19"/>
      <c r="D158" s="19"/>
      <c r="E158" s="19"/>
      <c r="G158" s="19"/>
      <c r="H158" s="19"/>
      <c r="I158" s="19"/>
      <c r="K158" s="19"/>
      <c r="L158" s="19"/>
      <c r="M158" s="19"/>
      <c r="N158" s="19"/>
      <c r="O158" s="19"/>
      <c r="P158" s="19"/>
      <c r="Q158" s="19"/>
    </row>
    <row r="159" spans="2:17" x14ac:dyDescent="0.25">
      <c r="C159" s="19"/>
      <c r="D159" s="19"/>
      <c r="E159" s="19"/>
      <c r="G159" s="19"/>
      <c r="H159" s="19"/>
      <c r="I159" s="19"/>
      <c r="K159" s="19"/>
      <c r="L159" s="19"/>
      <c r="M159" s="19"/>
      <c r="N159" s="19"/>
      <c r="O159" s="19"/>
      <c r="P159" s="19"/>
      <c r="Q159" s="19"/>
    </row>
  </sheetData>
  <customSheetViews>
    <customSheetView guid="{CA59FD88-8CCB-11D1-BF5F-0000C0DA655A}" scale="65" showRuler="0">
      <pageMargins left="0.75" right="0.75" top="1" bottom="1" header="0" footer="0"/>
      <printOptions gridLines="1"/>
      <pageSetup orientation="portrait" horizontalDpi="300" verticalDpi="300" r:id="rId1"/>
      <headerFooter alignWithMargins="0"/>
    </customSheetView>
  </customSheetViews>
  <phoneticPr fontId="0" type="noConversion"/>
  <pageMargins left="0.75" right="0.75" top="1" bottom="1" header="0.5" footer="0.5"/>
  <pageSetup scale="40" orientation="landscape" r:id="rId2"/>
  <headerFooter alignWithMargins="0">
    <oddFooter>&amp;L&amp;F
&amp;D&amp;T&amp;R&amp;"Times New Roman,Regular"&amp;8revision date:  8/6/2007</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2"/>
  <sheetViews>
    <sheetView zoomScale="74" zoomScaleNormal="74" workbookViewId="0">
      <pane ySplit="2" topLeftCell="A25" activePane="bottomLeft" state="frozen"/>
      <selection pane="bottomLeft" activeCell="E43" sqref="E43"/>
    </sheetView>
  </sheetViews>
  <sheetFormatPr defaultColWidth="8.88671875" defaultRowHeight="15.75" x14ac:dyDescent="0.25"/>
  <cols>
    <col min="1" max="1" width="12.88671875" style="3" customWidth="1"/>
    <col min="2" max="2" width="33.33203125" style="3" customWidth="1"/>
    <col min="3" max="3" width="13" style="3" customWidth="1"/>
    <col min="4" max="4" width="10.5546875" style="3" customWidth="1"/>
    <col min="5" max="5" width="12.109375" style="3" customWidth="1"/>
    <col min="6" max="6" width="11.6640625" style="3" bestFit="1" customWidth="1"/>
    <col min="7" max="7" width="11.44140625" style="3" customWidth="1"/>
    <col min="8" max="8" width="19.44140625" style="3" bestFit="1" customWidth="1"/>
    <col min="9" max="9" width="8.88671875" style="3"/>
    <col min="10" max="10" width="8.88671875" style="13"/>
    <col min="11" max="16384" width="8.88671875" style="3"/>
  </cols>
  <sheetData>
    <row r="1" spans="1:10" ht="19.5" thickBot="1" x14ac:dyDescent="0.35">
      <c r="A1" s="106">
        <f ca="1">assumptions!A1</f>
        <v>44454.635011921295</v>
      </c>
      <c r="B1" s="37" t="str">
        <f>'sources-uses'!B1</f>
        <v>Project Name</v>
      </c>
      <c r="C1" s="1"/>
      <c r="D1" s="2"/>
      <c r="E1" s="2"/>
      <c r="F1" s="2"/>
      <c r="G1" s="2"/>
      <c r="H1" s="215"/>
      <c r="I1" s="2"/>
    </row>
    <row r="2" spans="1:10" ht="32.25" thickTop="1" x14ac:dyDescent="0.25">
      <c r="C2" s="5" t="str">
        <f>'sources-uses'!C3</f>
        <v>Total Budget</v>
      </c>
      <c r="D2" s="168" t="s">
        <v>110</v>
      </c>
      <c r="E2" s="168" t="s">
        <v>111</v>
      </c>
      <c r="F2" s="168" t="s">
        <v>109</v>
      </c>
      <c r="G2" s="168" t="s">
        <v>112</v>
      </c>
      <c r="H2" s="168" t="s">
        <v>113</v>
      </c>
    </row>
    <row r="3" spans="1:10" s="38" customFormat="1" x14ac:dyDescent="0.25">
      <c r="B3" s="94" t="str">
        <f>'sources-uses'!B4</f>
        <v>ACQUISITION</v>
      </c>
      <c r="C3" s="95"/>
      <c r="D3" s="95"/>
      <c r="E3" s="95"/>
      <c r="F3" s="95"/>
      <c r="G3" s="95"/>
      <c r="H3" s="168"/>
      <c r="J3" s="116"/>
    </row>
    <row r="4" spans="1:10" x14ac:dyDescent="0.25">
      <c r="B4" s="5" t="str">
        <f>'sources-uses'!B5</f>
        <v>Land</v>
      </c>
      <c r="C4" s="6">
        <f>'sources-uses'!C5</f>
        <v>0</v>
      </c>
      <c r="D4" s="39"/>
      <c r="E4" s="39"/>
      <c r="F4" s="39"/>
      <c r="G4" s="39"/>
      <c r="H4" s="117"/>
    </row>
    <row r="5" spans="1:10" x14ac:dyDescent="0.25">
      <c r="B5" s="5" t="str">
        <f>'sources-uses'!B6</f>
        <v>Purchase of Building</v>
      </c>
      <c r="C5" s="3">
        <f>'sources-uses'!C6</f>
        <v>0</v>
      </c>
      <c r="D5" s="3">
        <f>$C5</f>
        <v>0</v>
      </c>
      <c r="E5" s="39"/>
      <c r="F5" s="3">
        <f t="shared" ref="F5:G8" si="0">$C5</f>
        <v>0</v>
      </c>
      <c r="G5" s="3">
        <f t="shared" si="0"/>
        <v>0</v>
      </c>
      <c r="H5" s="117"/>
    </row>
    <row r="6" spans="1:10" x14ac:dyDescent="0.25">
      <c r="B6" s="40" t="str">
        <f>'sources-uses'!B7</f>
        <v>Demolition (without replacement)</v>
      </c>
      <c r="C6" s="6">
        <f>'sources-uses'!C7</f>
        <v>0</v>
      </c>
      <c r="D6" s="39"/>
      <c r="E6" s="39"/>
      <c r="F6" s="3">
        <f t="shared" si="0"/>
        <v>0</v>
      </c>
      <c r="G6" s="3">
        <f t="shared" si="0"/>
        <v>0</v>
      </c>
      <c r="H6" s="117"/>
    </row>
    <row r="7" spans="1:10" x14ac:dyDescent="0.25">
      <c r="B7" s="40" t="str">
        <f>'sources-uses'!B8</f>
        <v>Appraisal</v>
      </c>
      <c r="C7" s="3">
        <f>'sources-uses'!C8</f>
        <v>0</v>
      </c>
      <c r="D7" s="3">
        <f t="shared" ref="D7:D8" si="1">$C7</f>
        <v>0</v>
      </c>
      <c r="E7" s="39"/>
      <c r="F7" s="3">
        <f t="shared" si="0"/>
        <v>0</v>
      </c>
      <c r="G7" s="3">
        <f t="shared" si="0"/>
        <v>0</v>
      </c>
      <c r="H7" s="117"/>
    </row>
    <row r="8" spans="1:10" x14ac:dyDescent="0.25">
      <c r="B8" s="5" t="str">
        <f>'sources-uses'!B9</f>
        <v>Legal - Title and Recording</v>
      </c>
      <c r="C8" s="6">
        <f>'sources-uses'!C9</f>
        <v>0</v>
      </c>
      <c r="D8" s="3">
        <f t="shared" si="1"/>
        <v>0</v>
      </c>
      <c r="E8" s="39"/>
      <c r="F8" s="3">
        <f t="shared" si="0"/>
        <v>0</v>
      </c>
      <c r="G8" s="3">
        <f t="shared" si="0"/>
        <v>0</v>
      </c>
      <c r="H8" s="117"/>
    </row>
    <row r="9" spans="1:10" x14ac:dyDescent="0.25">
      <c r="B9" s="9" t="str">
        <f>'sources-uses'!B10</f>
        <v>Subtotal - Acquisition</v>
      </c>
      <c r="C9" s="11">
        <f>'sources-uses'!C10</f>
        <v>0</v>
      </c>
      <c r="D9" s="41"/>
      <c r="E9" s="41"/>
      <c r="F9" s="41"/>
      <c r="G9" s="41"/>
      <c r="H9" s="11"/>
    </row>
    <row r="10" spans="1:10" x14ac:dyDescent="0.25">
      <c r="B10" s="5" t="str">
        <f>'sources-uses'!B11</f>
        <v>CONSTRUCTION HARD COSTS</v>
      </c>
      <c r="C10" s="39"/>
      <c r="D10" s="39"/>
      <c r="E10" s="39"/>
      <c r="F10" s="39"/>
      <c r="G10" s="39"/>
      <c r="H10" s="117"/>
    </row>
    <row r="11" spans="1:10" x14ac:dyDescent="0.25">
      <c r="B11" s="5" t="str">
        <f>'sources-uses'!B12</f>
        <v>Construction - Residential</v>
      </c>
      <c r="C11" s="6">
        <f>'sources-uses'!C12</f>
        <v>0</v>
      </c>
      <c r="D11" s="39"/>
      <c r="E11" s="3">
        <f t="shared" ref="E11:G13" si="2">$C11</f>
        <v>0</v>
      </c>
      <c r="F11" s="3">
        <f t="shared" si="2"/>
        <v>0</v>
      </c>
      <c r="G11" s="3">
        <f t="shared" si="2"/>
        <v>0</v>
      </c>
      <c r="H11" s="117"/>
    </row>
    <row r="12" spans="1:10" x14ac:dyDescent="0.25">
      <c r="B12" s="40" t="str">
        <f>'sources-uses'!B13</f>
        <v>Construction - Commercial</v>
      </c>
      <c r="C12" s="3">
        <f>'sources-uses'!C13</f>
        <v>0</v>
      </c>
      <c r="D12" s="39"/>
      <c r="E12" s="3">
        <f t="shared" si="2"/>
        <v>0</v>
      </c>
      <c r="F12" s="3">
        <f t="shared" si="2"/>
        <v>0</v>
      </c>
      <c r="G12" s="3">
        <f t="shared" si="2"/>
        <v>0</v>
      </c>
      <c r="H12" s="117"/>
    </row>
    <row r="13" spans="1:10" x14ac:dyDescent="0.25">
      <c r="B13" s="5" t="str">
        <f>'sources-uses'!B14</f>
        <v>Site work</v>
      </c>
      <c r="C13" s="6">
        <f>'sources-uses'!C14</f>
        <v>0</v>
      </c>
      <c r="D13" s="39"/>
      <c r="E13" s="3">
        <f t="shared" si="2"/>
        <v>0</v>
      </c>
      <c r="F13" s="3">
        <f t="shared" si="2"/>
        <v>0</v>
      </c>
      <c r="G13" s="3">
        <f t="shared" si="2"/>
        <v>0</v>
      </c>
      <c r="H13" s="117"/>
    </row>
    <row r="14" spans="1:10" x14ac:dyDescent="0.25">
      <c r="B14" s="5" t="str">
        <f>'sources-uses'!B15</f>
        <v>Demolition - construction</v>
      </c>
      <c r="C14" s="6">
        <f>'sources-uses'!C15</f>
        <v>0</v>
      </c>
      <c r="D14" s="39"/>
      <c r="E14" s="39"/>
      <c r="F14" s="39"/>
      <c r="G14" s="3">
        <f>$C14</f>
        <v>0</v>
      </c>
      <c r="H14" s="117"/>
    </row>
    <row r="15" spans="1:10" x14ac:dyDescent="0.25">
      <c r="B15" s="5" t="str">
        <f>'sources-uses'!B16</f>
        <v>Commercial Fit Up</v>
      </c>
      <c r="C15" s="13">
        <f>'sources-uses'!C16</f>
        <v>0</v>
      </c>
      <c r="D15" s="39"/>
      <c r="E15" s="3">
        <f t="shared" ref="E15:G24" si="3">$C15</f>
        <v>0</v>
      </c>
      <c r="F15" s="3">
        <f t="shared" si="3"/>
        <v>0</v>
      </c>
      <c r="G15" s="3">
        <f t="shared" si="3"/>
        <v>0</v>
      </c>
      <c r="H15" s="117"/>
    </row>
    <row r="16" spans="1:10" x14ac:dyDescent="0.25">
      <c r="B16" s="5" t="str">
        <f>'sources-uses'!B17</f>
        <v>Contractor Overhead</v>
      </c>
      <c r="C16" s="12">
        <f>'sources-uses'!C17</f>
        <v>0</v>
      </c>
      <c r="D16" s="39"/>
      <c r="E16" s="3">
        <f t="shared" si="3"/>
        <v>0</v>
      </c>
      <c r="F16" s="3">
        <f t="shared" si="3"/>
        <v>0</v>
      </c>
      <c r="G16" s="3">
        <f t="shared" si="3"/>
        <v>0</v>
      </c>
      <c r="H16" s="117"/>
    </row>
    <row r="17" spans="2:8" x14ac:dyDescent="0.25">
      <c r="B17" s="5" t="str">
        <f>'sources-uses'!B18</f>
        <v>Contractor Profit</v>
      </c>
      <c r="C17" s="3">
        <f>'sources-uses'!C18</f>
        <v>0</v>
      </c>
      <c r="D17" s="39"/>
      <c r="E17" s="3">
        <f t="shared" si="3"/>
        <v>0</v>
      </c>
      <c r="F17" s="3">
        <f t="shared" si="3"/>
        <v>0</v>
      </c>
      <c r="G17" s="3">
        <f t="shared" si="3"/>
        <v>0</v>
      </c>
      <c r="H17" s="117"/>
    </row>
    <row r="18" spans="2:8" x14ac:dyDescent="0.25">
      <c r="B18" s="5" t="str">
        <f>'sources-uses'!B19</f>
        <v>Contractor General Requirements</v>
      </c>
      <c r="C18" s="3">
        <f>'sources-uses'!C19</f>
        <v>0</v>
      </c>
      <c r="D18" s="39"/>
      <c r="E18" s="3">
        <f t="shared" si="3"/>
        <v>0</v>
      </c>
      <c r="F18" s="3">
        <f t="shared" si="3"/>
        <v>0</v>
      </c>
      <c r="G18" s="3">
        <f t="shared" si="3"/>
        <v>0</v>
      </c>
      <c r="H18" s="117"/>
    </row>
    <row r="19" spans="2:8" x14ac:dyDescent="0.25">
      <c r="B19" s="5" t="str">
        <f>'sources-uses'!B20</f>
        <v>Construction Contingency</v>
      </c>
      <c r="C19" s="3">
        <f>'sources-uses'!C20</f>
        <v>0</v>
      </c>
      <c r="D19" s="39"/>
      <c r="E19" s="3">
        <f t="shared" si="3"/>
        <v>0</v>
      </c>
      <c r="F19" s="3">
        <f t="shared" si="3"/>
        <v>0</v>
      </c>
      <c r="G19" s="3">
        <f t="shared" si="3"/>
        <v>0</v>
      </c>
      <c r="H19" s="117"/>
    </row>
    <row r="20" spans="2:8" x14ac:dyDescent="0.25">
      <c r="B20" s="5" t="str">
        <f>'sources-uses'!B21</f>
        <v>Construction Bond Fee</v>
      </c>
      <c r="C20" s="6">
        <f>'sources-uses'!C21</f>
        <v>0</v>
      </c>
      <c r="D20" s="39"/>
      <c r="E20" s="3">
        <f t="shared" si="3"/>
        <v>0</v>
      </c>
      <c r="F20" s="3">
        <f t="shared" si="3"/>
        <v>0</v>
      </c>
      <c r="G20" s="3">
        <f t="shared" si="3"/>
        <v>0</v>
      </c>
      <c r="H20" s="117"/>
    </row>
    <row r="21" spans="2:8" x14ac:dyDescent="0.25">
      <c r="B21" s="5" t="str">
        <f>'sources-uses'!B22</f>
        <v>Hazardous Materials Abatement</v>
      </c>
      <c r="C21" s="6">
        <f>'sources-uses'!C22</f>
        <v>0</v>
      </c>
      <c r="D21" s="39"/>
      <c r="E21" s="3">
        <f t="shared" si="3"/>
        <v>0</v>
      </c>
      <c r="F21" s="3">
        <f t="shared" si="3"/>
        <v>0</v>
      </c>
      <c r="G21" s="3">
        <f t="shared" si="3"/>
        <v>0</v>
      </c>
      <c r="H21" s="117"/>
    </row>
    <row r="22" spans="2:8" x14ac:dyDescent="0.25">
      <c r="B22" s="5" t="str">
        <f>'sources-uses'!B23</f>
        <v>Off-Site Improvements</v>
      </c>
      <c r="C22" s="6">
        <f>'sources-uses'!C23</f>
        <v>0</v>
      </c>
      <c r="D22" s="39"/>
      <c r="E22" s="3">
        <f t="shared" si="3"/>
        <v>0</v>
      </c>
      <c r="F22" s="3">
        <f t="shared" si="3"/>
        <v>0</v>
      </c>
      <c r="G22" s="3">
        <f t="shared" si="3"/>
        <v>0</v>
      </c>
      <c r="H22" s="117"/>
    </row>
    <row r="23" spans="2:8" x14ac:dyDescent="0.25">
      <c r="B23" s="5" t="str">
        <f>'sources-uses'!B24</f>
        <v>Furnishings, Fixtures, &amp; Equipment</v>
      </c>
      <c r="C23" s="6">
        <f>'sources-uses'!C24</f>
        <v>0</v>
      </c>
      <c r="D23" s="39"/>
      <c r="E23" s="3">
        <f t="shared" si="3"/>
        <v>0</v>
      </c>
      <c r="F23" s="3">
        <f t="shared" si="3"/>
        <v>0</v>
      </c>
      <c r="G23" s="3">
        <f t="shared" si="3"/>
        <v>0</v>
      </c>
      <c r="H23" s="117"/>
    </row>
    <row r="24" spans="2:8" x14ac:dyDescent="0.25">
      <c r="B24" s="5" t="str">
        <f>'sources-uses'!B25</f>
        <v xml:space="preserve">Other </v>
      </c>
      <c r="C24" s="6">
        <f>'sources-uses'!C25</f>
        <v>0</v>
      </c>
      <c r="D24" s="39"/>
      <c r="E24" s="3">
        <f t="shared" si="3"/>
        <v>0</v>
      </c>
      <c r="F24" s="3">
        <f t="shared" si="3"/>
        <v>0</v>
      </c>
      <c r="G24" s="3">
        <f t="shared" si="3"/>
        <v>0</v>
      </c>
      <c r="H24" s="117"/>
    </row>
    <row r="25" spans="2:8" x14ac:dyDescent="0.25">
      <c r="B25" s="9" t="str">
        <f>'sources-uses'!B26</f>
        <v>Subtotal - Hard Costs</v>
      </c>
      <c r="C25" s="11">
        <f>'sources-uses'!C26</f>
        <v>0</v>
      </c>
      <c r="D25" s="39"/>
      <c r="E25" s="41"/>
      <c r="F25" s="41"/>
      <c r="G25" s="41"/>
      <c r="H25" s="11"/>
    </row>
    <row r="26" spans="2:8" x14ac:dyDescent="0.25">
      <c r="B26" s="5" t="str">
        <f>'sources-uses'!B27</f>
        <v>SOFT COSTS</v>
      </c>
      <c r="C26" s="39"/>
      <c r="D26" s="39"/>
      <c r="E26" s="39"/>
      <c r="F26" s="39"/>
      <c r="G26" s="39"/>
      <c r="H26" s="117"/>
    </row>
    <row r="27" spans="2:8" x14ac:dyDescent="0.25">
      <c r="B27" s="5" t="str">
        <f>'sources-uses'!B28</f>
        <v>Architectural</v>
      </c>
      <c r="C27" s="6">
        <f>'sources-uses'!C28</f>
        <v>0</v>
      </c>
      <c r="D27" s="39"/>
      <c r="E27" s="3">
        <f t="shared" ref="E27:G39" si="4">$C27</f>
        <v>0</v>
      </c>
      <c r="F27" s="3">
        <f t="shared" si="4"/>
        <v>0</v>
      </c>
      <c r="G27" s="3">
        <f t="shared" si="4"/>
        <v>0</v>
      </c>
      <c r="H27" s="117"/>
    </row>
    <row r="28" spans="2:8" x14ac:dyDescent="0.25">
      <c r="B28" s="5" t="str">
        <f>'sources-uses'!B29</f>
        <v>Engineering</v>
      </c>
      <c r="C28" s="6">
        <f>'sources-uses'!C29</f>
        <v>0</v>
      </c>
      <c r="D28" s="39"/>
      <c r="E28" s="3">
        <f t="shared" si="4"/>
        <v>0</v>
      </c>
      <c r="F28" s="3">
        <f t="shared" si="4"/>
        <v>0</v>
      </c>
      <c r="G28" s="3">
        <f t="shared" si="4"/>
        <v>0</v>
      </c>
      <c r="H28" s="117"/>
    </row>
    <row r="29" spans="2:8" x14ac:dyDescent="0.25">
      <c r="B29" s="40" t="str">
        <f>'sources-uses'!B30</f>
        <v>Legal/Accounting</v>
      </c>
      <c r="C29" s="6">
        <f>'sources-uses'!C30</f>
        <v>0</v>
      </c>
      <c r="D29" s="39"/>
      <c r="E29" s="3">
        <f t="shared" si="4"/>
        <v>0</v>
      </c>
      <c r="F29" s="3">
        <f t="shared" si="4"/>
        <v>0</v>
      </c>
      <c r="G29" s="3">
        <f t="shared" si="4"/>
        <v>0</v>
      </c>
      <c r="H29" s="117"/>
    </row>
    <row r="30" spans="2:8" x14ac:dyDescent="0.25">
      <c r="B30" s="5" t="str">
        <f>'sources-uses'!B31</f>
        <v>Relocation</v>
      </c>
      <c r="C30" s="6">
        <f>'sources-uses'!C31</f>
        <v>0</v>
      </c>
      <c r="D30" s="39"/>
      <c r="E30" s="3">
        <f t="shared" si="4"/>
        <v>0</v>
      </c>
      <c r="F30" s="3">
        <f t="shared" si="4"/>
        <v>0</v>
      </c>
      <c r="G30" s="3">
        <f t="shared" si="4"/>
        <v>0</v>
      </c>
      <c r="H30" s="117"/>
    </row>
    <row r="31" spans="2:8" x14ac:dyDescent="0.25">
      <c r="B31" s="5" t="str">
        <f>'sources-uses'!B32</f>
        <v>Environmental Assessment</v>
      </c>
      <c r="C31" s="6">
        <f>'sources-uses'!C32</f>
        <v>0</v>
      </c>
      <c r="D31" s="39"/>
      <c r="E31" s="3">
        <f t="shared" si="4"/>
        <v>0</v>
      </c>
      <c r="F31" s="3">
        <f t="shared" si="4"/>
        <v>0</v>
      </c>
      <c r="G31" s="3">
        <f t="shared" si="4"/>
        <v>0</v>
      </c>
      <c r="H31" s="117"/>
    </row>
    <row r="32" spans="2:8" x14ac:dyDescent="0.25">
      <c r="B32" s="5" t="str">
        <f>'sources-uses'!B33</f>
        <v>Energy Assessment</v>
      </c>
      <c r="C32" s="6">
        <f>'sources-uses'!C33</f>
        <v>0</v>
      </c>
      <c r="D32" s="39"/>
      <c r="E32" s="3">
        <f t="shared" si="4"/>
        <v>0</v>
      </c>
      <c r="F32" s="3">
        <f t="shared" si="4"/>
        <v>0</v>
      </c>
      <c r="G32" s="3">
        <f t="shared" si="4"/>
        <v>0</v>
      </c>
      <c r="H32" s="117"/>
    </row>
    <row r="33" spans="2:8" x14ac:dyDescent="0.25">
      <c r="B33" s="5" t="str">
        <f>'sources-uses'!B34</f>
        <v>Permits/Fees</v>
      </c>
      <c r="C33" s="6">
        <f>'sources-uses'!C34</f>
        <v>0</v>
      </c>
      <c r="D33" s="39"/>
      <c r="E33" s="3">
        <f t="shared" si="4"/>
        <v>0</v>
      </c>
      <c r="F33" s="3">
        <f t="shared" si="4"/>
        <v>0</v>
      </c>
      <c r="G33" s="3">
        <f t="shared" si="4"/>
        <v>0</v>
      </c>
      <c r="H33" s="117"/>
    </row>
    <row r="34" spans="2:8" x14ac:dyDescent="0.25">
      <c r="B34" s="5" t="str">
        <f>'sources-uses'!B35</f>
        <v>Market Study</v>
      </c>
      <c r="C34" s="3">
        <f>'sources-uses'!C35</f>
        <v>0</v>
      </c>
      <c r="D34" s="39"/>
      <c r="E34" s="3">
        <f t="shared" si="4"/>
        <v>0</v>
      </c>
      <c r="F34" s="3">
        <f t="shared" si="4"/>
        <v>0</v>
      </c>
      <c r="G34" s="3">
        <f t="shared" si="4"/>
        <v>0</v>
      </c>
      <c r="H34" s="117"/>
    </row>
    <row r="35" spans="2:8" x14ac:dyDescent="0.25">
      <c r="B35" s="5" t="str">
        <f>'sources-uses'!B36</f>
        <v>Construction Period Insurance</v>
      </c>
      <c r="C35" s="3">
        <f>'sources-uses'!C36</f>
        <v>0</v>
      </c>
      <c r="D35" s="39"/>
      <c r="E35" s="3">
        <f t="shared" si="4"/>
        <v>0</v>
      </c>
      <c r="F35" s="3">
        <f t="shared" si="4"/>
        <v>0</v>
      </c>
      <c r="G35" s="3">
        <f t="shared" si="4"/>
        <v>0</v>
      </c>
      <c r="H35" s="117"/>
    </row>
    <row r="36" spans="2:8" x14ac:dyDescent="0.25">
      <c r="B36" s="5" t="str">
        <f>'sources-uses'!B37</f>
        <v>Contstruction Loan Interest</v>
      </c>
      <c r="C36" s="6">
        <f>'sources-uses'!C37</f>
        <v>0</v>
      </c>
      <c r="D36" s="39"/>
      <c r="E36" s="3">
        <f t="shared" si="4"/>
        <v>0</v>
      </c>
      <c r="F36" s="3">
        <f t="shared" si="4"/>
        <v>0</v>
      </c>
      <c r="G36" s="3">
        <f t="shared" si="4"/>
        <v>0</v>
      </c>
      <c r="H36" s="117"/>
    </row>
    <row r="37" spans="2:8" x14ac:dyDescent="0.25">
      <c r="B37" s="5" t="str">
        <f>'sources-uses'!B38</f>
        <v>Construction Loan Origination Fee</v>
      </c>
      <c r="C37" s="3">
        <f>'sources-uses'!C38</f>
        <v>0</v>
      </c>
      <c r="D37" s="39"/>
      <c r="E37" s="3">
        <f t="shared" si="4"/>
        <v>0</v>
      </c>
      <c r="F37" s="3">
        <f t="shared" si="4"/>
        <v>0</v>
      </c>
      <c r="G37" s="3">
        <f t="shared" si="4"/>
        <v>0</v>
      </c>
      <c r="H37" s="117"/>
    </row>
    <row r="38" spans="2:8" x14ac:dyDescent="0.25">
      <c r="B38" s="5" t="str">
        <f>'sources-uses'!B39</f>
        <v>Taxes During Construction</v>
      </c>
      <c r="C38" s="3">
        <f>'sources-uses'!C39</f>
        <v>0</v>
      </c>
      <c r="D38" s="39"/>
      <c r="E38" s="3">
        <f t="shared" si="4"/>
        <v>0</v>
      </c>
      <c r="F38" s="3">
        <f t="shared" si="4"/>
        <v>0</v>
      </c>
      <c r="G38" s="3">
        <f t="shared" si="4"/>
        <v>0</v>
      </c>
      <c r="H38" s="117"/>
    </row>
    <row r="39" spans="2:8" x14ac:dyDescent="0.25">
      <c r="B39" s="5" t="str">
        <f>'sources-uses'!B40</f>
        <v>Clerk of the Works</v>
      </c>
      <c r="C39" s="3">
        <f>'sources-uses'!C40</f>
        <v>0</v>
      </c>
      <c r="D39" s="39"/>
      <c r="E39" s="3">
        <f t="shared" si="4"/>
        <v>0</v>
      </c>
      <c r="F39" s="3">
        <f t="shared" si="4"/>
        <v>0</v>
      </c>
      <c r="G39" s="3">
        <f t="shared" si="4"/>
        <v>0</v>
      </c>
      <c r="H39" s="117"/>
    </row>
    <row r="40" spans="2:8" x14ac:dyDescent="0.25">
      <c r="B40" s="5" t="str">
        <f>'sources-uses'!B41</f>
        <v>Marketing</v>
      </c>
      <c r="C40" s="3">
        <f>'sources-uses'!C41</f>
        <v>0</v>
      </c>
      <c r="D40" s="39"/>
      <c r="E40" s="39"/>
      <c r="F40" s="39"/>
      <c r="G40" s="39"/>
      <c r="H40" s="117"/>
    </row>
    <row r="41" spans="2:8" x14ac:dyDescent="0.25">
      <c r="B41" s="5" t="str">
        <f>'sources-uses'!B42</f>
        <v>Tax Credit Fees</v>
      </c>
      <c r="C41" s="3">
        <f>'sources-uses'!C42</f>
        <v>0</v>
      </c>
      <c r="D41" s="39"/>
      <c r="E41" s="39"/>
      <c r="F41" s="3">
        <f t="shared" ref="F41:G42" si="5">$C41</f>
        <v>0</v>
      </c>
      <c r="G41" s="3">
        <f t="shared" si="5"/>
        <v>0</v>
      </c>
      <c r="H41" s="117"/>
    </row>
    <row r="42" spans="2:8" x14ac:dyDescent="0.25">
      <c r="B42" s="5" t="str">
        <f>'sources-uses'!B43</f>
        <v>Soft Cost Contingency</v>
      </c>
      <c r="C42" s="6">
        <f>'sources-uses'!C43</f>
        <v>0</v>
      </c>
      <c r="D42" s="39"/>
      <c r="E42" s="3">
        <f>$C42</f>
        <v>0</v>
      </c>
      <c r="F42" s="3">
        <f t="shared" si="5"/>
        <v>0</v>
      </c>
      <c r="G42" s="3">
        <f t="shared" si="5"/>
        <v>0</v>
      </c>
      <c r="H42" s="117"/>
    </row>
    <row r="43" spans="2:8" x14ac:dyDescent="0.25">
      <c r="B43" s="5" t="str">
        <f>'sources-uses'!B44</f>
        <v>Permanent Loan Origination Fee</v>
      </c>
      <c r="C43" s="6">
        <f>'sources-uses'!C44</f>
        <v>0</v>
      </c>
      <c r="D43" s="39"/>
      <c r="E43" s="39"/>
      <c r="F43" s="39"/>
      <c r="G43" s="39"/>
      <c r="H43" s="117"/>
    </row>
    <row r="44" spans="2:8" x14ac:dyDescent="0.25">
      <c r="B44" s="5" t="str">
        <f>'sources-uses'!B45</f>
        <v>Lender's Counsel's Fee</v>
      </c>
      <c r="C44" s="3">
        <f>'sources-uses'!C45</f>
        <v>0</v>
      </c>
      <c r="D44" s="39"/>
      <c r="E44" s="3">
        <f t="shared" ref="E44:G45" si="6">$C44</f>
        <v>0</v>
      </c>
      <c r="F44" s="3">
        <f t="shared" si="6"/>
        <v>0</v>
      </c>
      <c r="G44" s="3">
        <f t="shared" si="6"/>
        <v>0</v>
      </c>
      <c r="H44" s="117"/>
    </row>
    <row r="45" spans="2:8" x14ac:dyDescent="0.25">
      <c r="B45" s="5" t="str">
        <f>'sources-uses'!B46</f>
        <v>Other (Pre-development financing)</v>
      </c>
      <c r="C45" s="6">
        <f>'sources-uses'!C46</f>
        <v>0</v>
      </c>
      <c r="D45" s="39"/>
      <c r="E45" s="3">
        <f t="shared" si="6"/>
        <v>0</v>
      </c>
      <c r="F45" s="3">
        <f t="shared" si="6"/>
        <v>0</v>
      </c>
      <c r="G45" s="3">
        <f t="shared" si="6"/>
        <v>0</v>
      </c>
      <c r="H45" s="117"/>
    </row>
    <row r="46" spans="2:8" x14ac:dyDescent="0.25">
      <c r="B46" s="42" t="s">
        <v>108</v>
      </c>
      <c r="C46" s="43">
        <f>'sources-uses'!C47</f>
        <v>0</v>
      </c>
      <c r="D46" s="39"/>
      <c r="E46" s="39"/>
      <c r="F46" s="39"/>
      <c r="G46" s="39"/>
      <c r="H46" s="117"/>
    </row>
    <row r="47" spans="2:8" x14ac:dyDescent="0.25">
      <c r="B47" s="9" t="str">
        <f>'sources-uses'!B48</f>
        <v>SYNDICATION COSTS</v>
      </c>
      <c r="C47" s="39"/>
      <c r="D47" s="39"/>
      <c r="E47" s="39"/>
      <c r="F47" s="39"/>
      <c r="G47" s="39"/>
      <c r="H47" s="117"/>
    </row>
    <row r="48" spans="2:8" x14ac:dyDescent="0.25">
      <c r="B48" s="5" t="str">
        <f>'sources-uses'!B49</f>
        <v>Organizational (Partnership)</v>
      </c>
      <c r="C48" s="3">
        <f>'sources-uses'!C49</f>
        <v>0</v>
      </c>
      <c r="D48" s="39"/>
      <c r="E48" s="39"/>
      <c r="F48" s="39"/>
      <c r="G48" s="39"/>
      <c r="H48" s="117"/>
    </row>
    <row r="49" spans="2:8" x14ac:dyDescent="0.25">
      <c r="B49" s="5" t="str">
        <f>'sources-uses'!B50</f>
        <v>Bridge Loan Fees and Expenses</v>
      </c>
      <c r="C49" s="3">
        <f>'sources-uses'!C50</f>
        <v>0</v>
      </c>
      <c r="D49" s="39"/>
      <c r="E49" s="39"/>
      <c r="F49" s="39"/>
      <c r="G49" s="39"/>
      <c r="H49" s="117"/>
    </row>
    <row r="50" spans="2:8" x14ac:dyDescent="0.25">
      <c r="B50" s="5" t="str">
        <f>'sources-uses'!B51</f>
        <v>Syndication Consultant</v>
      </c>
      <c r="C50" s="3">
        <f>'sources-uses'!C51</f>
        <v>0</v>
      </c>
      <c r="D50" s="39"/>
      <c r="E50" s="39"/>
      <c r="F50" s="39"/>
      <c r="G50" s="39"/>
      <c r="H50" s="117"/>
    </row>
    <row r="51" spans="2:8" x14ac:dyDescent="0.25">
      <c r="B51" s="5" t="str">
        <f>'sources-uses'!B52</f>
        <v>Tax Opinion</v>
      </c>
      <c r="C51" s="3">
        <f>'sources-uses'!C52</f>
        <v>0</v>
      </c>
      <c r="D51" s="39"/>
      <c r="E51" s="39"/>
      <c r="F51" s="39"/>
      <c r="G51" s="39"/>
      <c r="H51" s="117"/>
    </row>
    <row r="52" spans="2:8" x14ac:dyDescent="0.25">
      <c r="B52" s="42" t="s">
        <v>239</v>
      </c>
      <c r="C52" s="44">
        <f>'sources-uses'!C53</f>
        <v>0</v>
      </c>
      <c r="D52" s="39"/>
      <c r="E52" s="39"/>
      <c r="F52" s="39"/>
      <c r="G52" s="39"/>
      <c r="H52" s="117"/>
    </row>
    <row r="53" spans="2:8" x14ac:dyDescent="0.25">
      <c r="B53" s="9" t="str">
        <f>'sources-uses'!B54</f>
        <v>DEVELOPER'S FEES</v>
      </c>
      <c r="C53" s="39"/>
      <c r="D53" s="39"/>
      <c r="E53" s="39"/>
      <c r="F53" s="39"/>
      <c r="G53" s="39"/>
      <c r="H53" s="117"/>
    </row>
    <row r="54" spans="2:8" x14ac:dyDescent="0.25">
      <c r="B54" s="5" t="str">
        <f>'sources-uses'!B55</f>
        <v>Developer's Fees</v>
      </c>
      <c r="C54" s="3">
        <f>'sources-uses'!C55</f>
        <v>0</v>
      </c>
      <c r="D54" s="39"/>
      <c r="E54" s="3">
        <f t="shared" ref="E54:G56" si="7">$C54</f>
        <v>0</v>
      </c>
      <c r="F54" s="3">
        <f t="shared" si="7"/>
        <v>0</v>
      </c>
      <c r="G54" s="3">
        <f t="shared" si="7"/>
        <v>0</v>
      </c>
      <c r="H54" s="117"/>
    </row>
    <row r="55" spans="2:8" x14ac:dyDescent="0.25">
      <c r="B55" s="5" t="str">
        <f>'sources-uses'!B56</f>
        <v>Other Partnership Fees</v>
      </c>
      <c r="C55" s="3">
        <f>'sources-uses'!C56</f>
        <v>0</v>
      </c>
      <c r="D55" s="39"/>
      <c r="E55" s="3">
        <f t="shared" si="7"/>
        <v>0</v>
      </c>
      <c r="F55" s="3">
        <f t="shared" si="7"/>
        <v>0</v>
      </c>
      <c r="G55" s="3">
        <f t="shared" si="7"/>
        <v>0</v>
      </c>
      <c r="H55" s="117"/>
    </row>
    <row r="56" spans="2:8" x14ac:dyDescent="0.25">
      <c r="B56" s="5" t="str">
        <f>'sources-uses'!B57</f>
        <v>Consultant Fees</v>
      </c>
      <c r="C56" s="3">
        <f>'sources-uses'!C57</f>
        <v>0</v>
      </c>
      <c r="D56" s="39"/>
      <c r="E56" s="3">
        <f t="shared" si="7"/>
        <v>0</v>
      </c>
      <c r="F56" s="3">
        <f t="shared" si="7"/>
        <v>0</v>
      </c>
      <c r="G56" s="3">
        <f t="shared" si="7"/>
        <v>0</v>
      </c>
      <c r="H56" s="117"/>
    </row>
    <row r="57" spans="2:8" x14ac:dyDescent="0.25">
      <c r="B57" s="42" t="s">
        <v>240</v>
      </c>
      <c r="C57" s="44">
        <f>'sources-uses'!C58</f>
        <v>0</v>
      </c>
      <c r="D57" s="39"/>
      <c r="E57" s="39"/>
      <c r="F57" s="39"/>
      <c r="G57" s="39"/>
      <c r="H57" s="117"/>
    </row>
    <row r="58" spans="2:8" x14ac:dyDescent="0.25">
      <c r="B58" s="9" t="str">
        <f>'sources-uses'!B59</f>
        <v>RESERVES</v>
      </c>
      <c r="C58" s="39"/>
      <c r="D58" s="39"/>
      <c r="E58" s="39"/>
      <c r="F58" s="39"/>
      <c r="G58" s="39"/>
      <c r="H58" s="117"/>
    </row>
    <row r="59" spans="2:8" x14ac:dyDescent="0.25">
      <c r="B59" s="5" t="str">
        <f>'sources-uses'!B60</f>
        <v>Working Capital</v>
      </c>
      <c r="C59" s="3">
        <f>'sources-uses'!C60</f>
        <v>0</v>
      </c>
      <c r="D59" s="39"/>
      <c r="E59" s="39"/>
      <c r="F59" s="39"/>
      <c r="G59" s="39"/>
      <c r="H59" s="117"/>
    </row>
    <row r="60" spans="2:8" x14ac:dyDescent="0.25">
      <c r="B60" s="5" t="str">
        <f>'sources-uses'!B61</f>
        <v>Rent-up (Deficit Escrow) Reserve</v>
      </c>
      <c r="C60" s="3">
        <f>'sources-uses'!C61</f>
        <v>0</v>
      </c>
      <c r="D60" s="39"/>
      <c r="E60" s="39"/>
      <c r="F60" s="39"/>
      <c r="G60" s="39"/>
      <c r="H60" s="117"/>
    </row>
    <row r="61" spans="2:8" x14ac:dyDescent="0.25">
      <c r="B61" s="5" t="str">
        <f>'sources-uses'!B62</f>
        <v>Operating Reserves</v>
      </c>
      <c r="C61" s="3">
        <f>'sources-uses'!C62</f>
        <v>0</v>
      </c>
      <c r="D61" s="39"/>
      <c r="E61" s="39"/>
      <c r="F61" s="39"/>
      <c r="G61" s="39"/>
      <c r="H61" s="117"/>
    </row>
    <row r="62" spans="2:8" x14ac:dyDescent="0.25">
      <c r="B62" s="5" t="str">
        <f>'sources-uses'!B63</f>
        <v>Replacement Reserves</v>
      </c>
      <c r="C62" s="45">
        <f>'sources-uses'!C63</f>
        <v>0</v>
      </c>
      <c r="D62" s="39"/>
      <c r="E62" s="39"/>
      <c r="F62" s="39"/>
      <c r="G62" s="39"/>
      <c r="H62" s="117"/>
    </row>
    <row r="63" spans="2:8" x14ac:dyDescent="0.25">
      <c r="B63" s="42" t="s">
        <v>241</v>
      </c>
      <c r="C63" s="46">
        <f>'sources-uses'!C64</f>
        <v>0</v>
      </c>
      <c r="D63" s="39"/>
      <c r="E63" s="39"/>
      <c r="F63" s="39"/>
      <c r="G63" s="39"/>
      <c r="H63" s="117"/>
    </row>
    <row r="64" spans="2:8" ht="16.5" thickBot="1" x14ac:dyDescent="0.3">
      <c r="B64" s="9" t="str">
        <f>'sources-uses'!B65</f>
        <v>Subtotal - Soft Costs</v>
      </c>
      <c r="C64" s="12">
        <f>'sources-uses'!C65</f>
        <v>0</v>
      </c>
      <c r="D64" s="47"/>
      <c r="E64" s="47"/>
      <c r="F64" s="47"/>
      <c r="G64" s="47"/>
      <c r="H64" s="12"/>
    </row>
    <row r="65" spans="1:12" ht="16.5" thickTop="1" x14ac:dyDescent="0.25">
      <c r="B65" s="7" t="s">
        <v>115</v>
      </c>
      <c r="C65" s="48">
        <f>'sources-uses'!C66</f>
        <v>0</v>
      </c>
      <c r="D65" s="48">
        <f>SUM(D3:D64)</f>
        <v>0</v>
      </c>
      <c r="E65" s="49">
        <f>SUM(E3:E64)</f>
        <v>0</v>
      </c>
      <c r="F65" s="50">
        <f>SUM(F3:F64)-F23</f>
        <v>0</v>
      </c>
      <c r="G65" s="49">
        <f>SUM(G3:G64)</f>
        <v>0</v>
      </c>
      <c r="H65" s="49">
        <f>SUM(H3:H64)</f>
        <v>0</v>
      </c>
    </row>
    <row r="66" spans="1:12" x14ac:dyDescent="0.25">
      <c r="A66" s="9" t="s">
        <v>22</v>
      </c>
      <c r="B66" s="5" t="s">
        <v>23</v>
      </c>
      <c r="C66" s="39"/>
      <c r="E66" s="51">
        <v>0</v>
      </c>
      <c r="F66" s="52"/>
      <c r="G66" s="52"/>
      <c r="H66" s="117"/>
    </row>
    <row r="67" spans="1:12" ht="16.5" thickBot="1" x14ac:dyDescent="0.3">
      <c r="A67" s="9"/>
      <c r="B67" s="5"/>
      <c r="C67" s="39"/>
      <c r="D67" s="39"/>
      <c r="E67" s="51"/>
      <c r="F67" s="53"/>
      <c r="G67" s="53"/>
      <c r="H67" s="216"/>
      <c r="I67" s="96"/>
      <c r="J67" s="96"/>
      <c r="K67" s="96"/>
      <c r="L67" s="96"/>
    </row>
    <row r="68" spans="1:12" ht="16.5" thickTop="1" x14ac:dyDescent="0.25">
      <c r="A68" s="9" t="s">
        <v>22</v>
      </c>
      <c r="B68" s="5" t="s">
        <v>24</v>
      </c>
      <c r="C68" s="39"/>
      <c r="D68" s="39"/>
      <c r="E68" s="134">
        <f>G69</f>
        <v>0</v>
      </c>
      <c r="F68" s="135">
        <f>G69</f>
        <v>0</v>
      </c>
      <c r="G68" s="126">
        <v>0.2</v>
      </c>
      <c r="H68" s="8" t="s">
        <v>133</v>
      </c>
    </row>
    <row r="69" spans="1:12" x14ac:dyDescent="0.25">
      <c r="A69" s="10"/>
      <c r="B69" s="54" t="s">
        <v>25</v>
      </c>
      <c r="C69" s="55"/>
      <c r="D69" s="11">
        <f>D65-D66</f>
        <v>0</v>
      </c>
      <c r="E69" s="56">
        <f>E65-E66-E67-E68</f>
        <v>0</v>
      </c>
      <c r="F69" s="135"/>
      <c r="G69" s="117">
        <f>(G65-G66)*G68</f>
        <v>0</v>
      </c>
      <c r="H69" s="3" t="s">
        <v>134</v>
      </c>
    </row>
    <row r="70" spans="1:12" ht="16.5" thickBot="1" x14ac:dyDescent="0.3">
      <c r="A70" s="9" t="s">
        <v>26</v>
      </c>
      <c r="B70" s="5" t="s">
        <v>27</v>
      </c>
      <c r="C70" s="125">
        <v>1.3</v>
      </c>
      <c r="D70" s="39"/>
      <c r="E70" s="57">
        <f>E69*C70</f>
        <v>0</v>
      </c>
      <c r="F70" s="52"/>
    </row>
    <row r="71" spans="1:12" ht="16.5" thickTop="1" x14ac:dyDescent="0.25">
      <c r="A71" s="9" t="s">
        <v>26</v>
      </c>
      <c r="B71" s="5" t="s">
        <v>28</v>
      </c>
      <c r="C71" s="131" t="e">
        <f>assumptions!D54</f>
        <v>#DIV/0!</v>
      </c>
      <c r="D71" s="132" t="e">
        <f>D69*C71</f>
        <v>#DIV/0!</v>
      </c>
      <c r="E71" s="133" t="e">
        <f>E70*C71</f>
        <v>#DIV/0!</v>
      </c>
      <c r="G71" s="8"/>
      <c r="H71" s="8"/>
    </row>
    <row r="72" spans="1:12" x14ac:dyDescent="0.25">
      <c r="A72" s="10"/>
      <c r="B72" s="54" t="s">
        <v>29</v>
      </c>
      <c r="C72" s="58"/>
      <c r="D72" s="11" t="e">
        <f>D71</f>
        <v>#DIV/0!</v>
      </c>
      <c r="E72" s="56" t="e">
        <f>E71</f>
        <v>#DIV/0!</v>
      </c>
      <c r="F72" s="3">
        <f>F65-F66-F68-F80</f>
        <v>0</v>
      </c>
      <c r="G72" s="3" t="s">
        <v>127</v>
      </c>
    </row>
    <row r="73" spans="1:12" x14ac:dyDescent="0.25">
      <c r="A73" s="9" t="s">
        <v>26</v>
      </c>
      <c r="B73" s="5" t="s">
        <v>30</v>
      </c>
      <c r="C73" s="117"/>
      <c r="D73" s="131">
        <f>assumptions!B14</f>
        <v>3.3099999999999997E-2</v>
      </c>
      <c r="E73" s="136">
        <f>assumptions!B13</f>
        <v>0.09</v>
      </c>
      <c r="F73" s="210">
        <f>assumptions!E9</f>
        <v>27.5</v>
      </c>
      <c r="G73" s="3" t="s">
        <v>128</v>
      </c>
    </row>
    <row r="74" spans="1:12" x14ac:dyDescent="0.25">
      <c r="B74" s="54" t="s">
        <v>31</v>
      </c>
      <c r="C74" s="58"/>
      <c r="D74" s="11" t="e">
        <f>D72*D73</f>
        <v>#DIV/0!</v>
      </c>
      <c r="E74" s="56" t="e">
        <f>E72*E73</f>
        <v>#DIV/0!</v>
      </c>
      <c r="F74" s="3">
        <f>F72/F73</f>
        <v>0</v>
      </c>
      <c r="G74" s="3" t="s">
        <v>130</v>
      </c>
    </row>
    <row r="75" spans="1:12" x14ac:dyDescent="0.25">
      <c r="D75" s="58"/>
      <c r="E75" s="59"/>
      <c r="F75" s="4"/>
      <c r="G75" s="4"/>
      <c r="H75" s="12"/>
      <c r="I75" s="12"/>
    </row>
    <row r="76" spans="1:12" x14ac:dyDescent="0.25">
      <c r="B76" s="60" t="s">
        <v>32</v>
      </c>
      <c r="C76" s="124">
        <f>assumptions!B11</f>
        <v>0</v>
      </c>
      <c r="D76" s="4"/>
      <c r="E76" s="61"/>
      <c r="F76" s="4">
        <f>F23</f>
        <v>0</v>
      </c>
      <c r="G76" s="3" t="s">
        <v>129</v>
      </c>
    </row>
    <row r="77" spans="1:12" ht="31.5" x14ac:dyDescent="0.25">
      <c r="B77" s="62" t="s">
        <v>237</v>
      </c>
      <c r="C77" s="89">
        <f>assumptions!B27</f>
        <v>0</v>
      </c>
      <c r="E77" s="51"/>
      <c r="F77" s="4">
        <f>assumptions!E11</f>
        <v>5</v>
      </c>
      <c r="G77" s="3" t="s">
        <v>128</v>
      </c>
    </row>
    <row r="78" spans="1:12" x14ac:dyDescent="0.25">
      <c r="B78" s="63" t="s">
        <v>213</v>
      </c>
      <c r="C78" s="169" t="e">
        <f>C77/(C76*10*assumptions!E43)</f>
        <v>#DIV/0!</v>
      </c>
      <c r="E78" s="51"/>
      <c r="F78" s="4">
        <f>F76/F77</f>
        <v>0</v>
      </c>
      <c r="G78" s="3" t="s">
        <v>130</v>
      </c>
    </row>
    <row r="79" spans="1:12" x14ac:dyDescent="0.25">
      <c r="B79" s="63" t="s">
        <v>33</v>
      </c>
      <c r="C79" s="64">
        <f>'sources-uses'!C66-(SUM(assumptions!B17:B26)+assumptions!B28)</f>
        <v>0</v>
      </c>
      <c r="E79" s="51"/>
      <c r="F79" s="4"/>
    </row>
    <row r="80" spans="1:12" x14ac:dyDescent="0.25">
      <c r="B80" s="65" t="s">
        <v>34</v>
      </c>
      <c r="C80" s="66" t="e">
        <f>C79/C78/10/assumptions!E43</f>
        <v>#DIV/0!</v>
      </c>
      <c r="D80" s="13"/>
      <c r="E80" s="57"/>
      <c r="F80" s="3">
        <v>0</v>
      </c>
      <c r="G80" s="3" t="s">
        <v>379</v>
      </c>
    </row>
    <row r="81" spans="6:7" x14ac:dyDescent="0.25">
      <c r="F81" s="210">
        <f>assumptions!E10</f>
        <v>15</v>
      </c>
      <c r="G81" s="3" t="s">
        <v>128</v>
      </c>
    </row>
    <row r="82" spans="6:7" x14ac:dyDescent="0.25">
      <c r="F82" s="3">
        <f>F80/F81</f>
        <v>0</v>
      </c>
      <c r="G82" s="3" t="s">
        <v>130</v>
      </c>
    </row>
  </sheetData>
  <phoneticPr fontId="0" type="noConversion"/>
  <pageMargins left="0.75" right="0.75" top="1" bottom="1" header="0.5" footer="0.5"/>
  <pageSetup scale="55" orientation="portrait" r:id="rId1"/>
  <headerFooter alignWithMargins="0">
    <oddFooter>&amp;L&amp;F
&amp;D&amp;T&amp;R&amp;"Times New Roman,Regular"&amp;8revision date:  8/6/2007</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0"/>
  <sheetViews>
    <sheetView zoomScale="75" zoomScaleNormal="75" workbookViewId="0"/>
  </sheetViews>
  <sheetFormatPr defaultColWidth="8.6640625" defaultRowHeight="15.75" x14ac:dyDescent="0.25"/>
  <cols>
    <col min="1" max="1" width="23.33203125" style="97" bestFit="1" customWidth="1"/>
    <col min="2" max="2" width="12.21875" style="97" customWidth="1"/>
    <col min="3" max="3" width="13.5546875" style="97" customWidth="1"/>
    <col min="4" max="4" width="9.44140625" style="97" customWidth="1"/>
    <col min="5" max="5" width="8.6640625" style="97"/>
    <col min="6" max="6" width="13.77734375" style="97" bestFit="1" customWidth="1"/>
    <col min="7" max="7" width="11.21875" style="97" customWidth="1"/>
    <col min="8" max="16384" width="8.6640625" style="97"/>
  </cols>
  <sheetData>
    <row r="1" spans="1:9" ht="19.5" thickBot="1" x14ac:dyDescent="0.35">
      <c r="A1" s="106">
        <f ca="1">assumptions!A1</f>
        <v>44454.635011921295</v>
      </c>
      <c r="B1" s="67" t="str">
        <f>assumptions!B1</f>
        <v>Project Name</v>
      </c>
      <c r="C1" s="17"/>
      <c r="D1" s="16"/>
      <c r="E1" s="16"/>
      <c r="F1" s="140"/>
      <c r="G1" s="16"/>
    </row>
    <row r="2" spans="1:9" ht="16.5" thickTop="1" x14ac:dyDescent="0.25">
      <c r="I2" s="25"/>
    </row>
    <row r="3" spans="1:9" s="110" customFormat="1" x14ac:dyDescent="0.25">
      <c r="A3" s="90" t="s">
        <v>175</v>
      </c>
      <c r="C3" s="161" t="s">
        <v>174</v>
      </c>
      <c r="E3" s="161" t="s">
        <v>174</v>
      </c>
      <c r="F3" s="161" t="s">
        <v>378</v>
      </c>
      <c r="G3" s="91" t="s">
        <v>35</v>
      </c>
      <c r="I3" s="70"/>
    </row>
    <row r="4" spans="1:9" x14ac:dyDescent="0.25">
      <c r="A4" s="20" t="s">
        <v>36</v>
      </c>
      <c r="B4" s="20" t="s">
        <v>37</v>
      </c>
      <c r="C4" s="25" t="s">
        <v>38</v>
      </c>
      <c r="D4" s="25" t="s">
        <v>39</v>
      </c>
      <c r="E4" s="25" t="s">
        <v>40</v>
      </c>
      <c r="F4" s="25" t="s">
        <v>41</v>
      </c>
      <c r="G4" s="20" t="s">
        <v>42</v>
      </c>
    </row>
    <row r="5" spans="1:9" x14ac:dyDescent="0.25">
      <c r="A5" s="20"/>
      <c r="B5" s="20"/>
      <c r="D5" s="98"/>
      <c r="E5" s="98"/>
      <c r="F5" s="98"/>
      <c r="G5" s="98"/>
      <c r="H5" s="98"/>
      <c r="I5" s="98"/>
    </row>
    <row r="6" spans="1:9" x14ac:dyDescent="0.25">
      <c r="A6" s="20" t="s">
        <v>126</v>
      </c>
      <c r="B6" s="20"/>
      <c r="C6" s="99">
        <v>0</v>
      </c>
      <c r="D6" s="100">
        <v>0</v>
      </c>
      <c r="E6" s="101">
        <v>0</v>
      </c>
      <c r="F6" s="98">
        <v>0</v>
      </c>
      <c r="G6" s="98">
        <f>D6*E6*12</f>
        <v>0</v>
      </c>
      <c r="H6" s="98"/>
      <c r="I6" s="98"/>
    </row>
    <row r="7" spans="1:9" x14ac:dyDescent="0.25">
      <c r="A7" s="20" t="s">
        <v>44</v>
      </c>
      <c r="B7" s="20"/>
      <c r="C7" s="99">
        <v>0</v>
      </c>
      <c r="D7" s="100">
        <v>0</v>
      </c>
      <c r="E7" s="101">
        <v>0</v>
      </c>
      <c r="F7" s="98">
        <v>0</v>
      </c>
      <c r="G7" s="98">
        <f>D7*E7*12</f>
        <v>0</v>
      </c>
      <c r="H7" s="98"/>
      <c r="I7" s="98"/>
    </row>
    <row r="8" spans="1:9" x14ac:dyDescent="0.25">
      <c r="A8" s="20" t="s">
        <v>13</v>
      </c>
      <c r="B8" s="20"/>
      <c r="C8" s="99">
        <v>0</v>
      </c>
      <c r="D8" s="100">
        <v>0</v>
      </c>
      <c r="E8" s="101">
        <v>0</v>
      </c>
      <c r="F8" s="98">
        <v>0</v>
      </c>
      <c r="G8" s="98">
        <f>D8*E8*12</f>
        <v>0</v>
      </c>
      <c r="H8" s="98"/>
      <c r="I8" s="98"/>
    </row>
    <row r="9" spans="1:9" x14ac:dyDescent="0.25">
      <c r="A9" s="20" t="s">
        <v>14</v>
      </c>
      <c r="B9" s="20"/>
      <c r="C9" s="99">
        <v>0</v>
      </c>
      <c r="D9" s="100">
        <v>0</v>
      </c>
      <c r="E9" s="101">
        <v>0</v>
      </c>
      <c r="F9" s="98">
        <v>0</v>
      </c>
      <c r="G9" s="98">
        <f>D9*E9*12</f>
        <v>0</v>
      </c>
      <c r="H9" s="98"/>
      <c r="I9" s="98"/>
    </row>
    <row r="10" spans="1:9" x14ac:dyDescent="0.25">
      <c r="A10" s="20" t="s">
        <v>173</v>
      </c>
      <c r="B10" s="20"/>
      <c r="C10" s="99">
        <v>0</v>
      </c>
      <c r="D10" s="100">
        <v>0</v>
      </c>
      <c r="E10" s="101">
        <v>0</v>
      </c>
      <c r="F10" s="107">
        <v>0</v>
      </c>
      <c r="G10" s="98">
        <f>D10*E10*12</f>
        <v>0</v>
      </c>
      <c r="H10" s="98"/>
      <c r="I10" s="98"/>
    </row>
    <row r="11" spans="1:9" x14ac:dyDescent="0.25">
      <c r="B11" s="25" t="s">
        <v>43</v>
      </c>
      <c r="C11" s="26">
        <f>C6*D6+C7*D7+C8*D8+C9*D9+C10*D10</f>
        <v>0</v>
      </c>
      <c r="D11" s="26">
        <f>SUM(D5:D10)</f>
        <v>0</v>
      </c>
      <c r="E11" s="68"/>
      <c r="G11" s="26">
        <f>SUM(G6:G10)</f>
        <v>0</v>
      </c>
    </row>
    <row r="13" spans="1:9" x14ac:dyDescent="0.25">
      <c r="A13" s="19" t="s">
        <v>176</v>
      </c>
      <c r="G13" s="20" t="s">
        <v>35</v>
      </c>
    </row>
    <row r="14" spans="1:9" x14ac:dyDescent="0.25">
      <c r="A14" s="20" t="s">
        <v>36</v>
      </c>
      <c r="B14" s="20" t="s">
        <v>37</v>
      </c>
      <c r="C14" s="25" t="s">
        <v>38</v>
      </c>
      <c r="D14" s="25" t="s">
        <v>39</v>
      </c>
      <c r="E14" s="25" t="s">
        <v>40</v>
      </c>
      <c r="F14" s="25" t="s">
        <v>41</v>
      </c>
      <c r="G14" s="20" t="s">
        <v>42</v>
      </c>
    </row>
    <row r="15" spans="1:9" x14ac:dyDescent="0.25">
      <c r="A15" s="20"/>
      <c r="D15" s="98"/>
      <c r="E15" s="98"/>
      <c r="G15" s="98"/>
      <c r="H15" s="98"/>
      <c r="I15" s="98"/>
    </row>
    <row r="16" spans="1:9" x14ac:dyDescent="0.25">
      <c r="A16" s="20" t="s">
        <v>126</v>
      </c>
      <c r="C16" s="99">
        <v>0</v>
      </c>
      <c r="D16" s="100">
        <v>0</v>
      </c>
      <c r="E16" s="101">
        <v>0</v>
      </c>
      <c r="F16" s="98">
        <v>0</v>
      </c>
      <c r="G16" s="98">
        <f>D16*E16*12</f>
        <v>0</v>
      </c>
      <c r="H16" s="98"/>
      <c r="I16" s="98"/>
    </row>
    <row r="17" spans="1:9" x14ac:dyDescent="0.25">
      <c r="A17" s="20" t="s">
        <v>44</v>
      </c>
      <c r="C17" s="99">
        <v>0</v>
      </c>
      <c r="D17" s="100">
        <v>0</v>
      </c>
      <c r="E17" s="101">
        <v>0</v>
      </c>
      <c r="F17" s="98">
        <v>0</v>
      </c>
      <c r="G17" s="98">
        <f>D17*E17*12</f>
        <v>0</v>
      </c>
      <c r="H17" s="98"/>
      <c r="I17" s="98"/>
    </row>
    <row r="18" spans="1:9" x14ac:dyDescent="0.25">
      <c r="A18" s="20" t="s">
        <v>13</v>
      </c>
      <c r="C18" s="99">
        <v>0</v>
      </c>
      <c r="D18" s="100">
        <v>0</v>
      </c>
      <c r="E18" s="101">
        <v>0</v>
      </c>
      <c r="F18" s="98">
        <v>0</v>
      </c>
      <c r="G18" s="98">
        <f>D18*E18*12</f>
        <v>0</v>
      </c>
      <c r="H18" s="98"/>
      <c r="I18" s="98"/>
    </row>
    <row r="19" spans="1:9" x14ac:dyDescent="0.25">
      <c r="A19" s="20" t="s">
        <v>14</v>
      </c>
      <c r="C19" s="99">
        <v>0</v>
      </c>
      <c r="D19" s="100">
        <v>0</v>
      </c>
      <c r="E19" s="101">
        <v>0</v>
      </c>
      <c r="F19" s="98">
        <v>0</v>
      </c>
      <c r="G19" s="98">
        <f>D19*E19*12</f>
        <v>0</v>
      </c>
      <c r="H19" s="114"/>
      <c r="I19" s="114"/>
    </row>
    <row r="20" spans="1:9" x14ac:dyDescent="0.25">
      <c r="A20" s="20" t="s">
        <v>173</v>
      </c>
      <c r="C20" s="99">
        <v>0</v>
      </c>
      <c r="D20" s="100">
        <v>0</v>
      </c>
      <c r="E20" s="101">
        <v>0</v>
      </c>
      <c r="F20" s="107">
        <v>0</v>
      </c>
      <c r="G20" s="98">
        <f>D20*E20*12</f>
        <v>0</v>
      </c>
    </row>
    <row r="21" spans="1:9" x14ac:dyDescent="0.25">
      <c r="B21" s="25" t="s">
        <v>43</v>
      </c>
      <c r="C21" s="26">
        <f>(C16*D16)+(C17*D17)+(C18*D18)+(C19*D19)+(C20*D20)</f>
        <v>0</v>
      </c>
      <c r="D21" s="26">
        <f>SUM(D15:D20)</f>
        <v>0</v>
      </c>
      <c r="E21" s="68"/>
      <c r="G21" s="26">
        <f>SUM(G16:G20)</f>
        <v>0</v>
      </c>
      <c r="H21" s="98"/>
      <c r="I21" s="98"/>
    </row>
    <row r="22" spans="1:9" x14ac:dyDescent="0.25">
      <c r="A22" s="19"/>
      <c r="F22" s="122"/>
      <c r="H22" s="114"/>
      <c r="I22" s="114"/>
    </row>
    <row r="23" spans="1:9" x14ac:dyDescent="0.25">
      <c r="A23" s="105" t="s">
        <v>340</v>
      </c>
      <c r="B23" s="129"/>
      <c r="C23" s="129">
        <f>rents!M25</f>
        <v>0</v>
      </c>
      <c r="D23" s="129">
        <v>0</v>
      </c>
      <c r="F23" s="122"/>
      <c r="H23" s="114"/>
      <c r="I23" s="114"/>
    </row>
    <row r="24" spans="1:9" x14ac:dyDescent="0.25">
      <c r="A24" s="84"/>
      <c r="B24" s="84"/>
      <c r="C24" s="205"/>
      <c r="E24" s="121"/>
      <c r="F24" s="121"/>
      <c r="G24" s="121"/>
    </row>
    <row r="25" spans="1:9" x14ac:dyDescent="0.25">
      <c r="A25" s="121" t="s">
        <v>369</v>
      </c>
      <c r="B25" s="19"/>
      <c r="C25" s="27"/>
      <c r="D25" s="205">
        <f>D21+D11+D23</f>
        <v>0</v>
      </c>
      <c r="E25" s="18"/>
      <c r="F25" s="121"/>
      <c r="G25" s="205">
        <f>G21+G11</f>
        <v>0</v>
      </c>
    </row>
    <row r="26" spans="1:9" x14ac:dyDescent="0.25">
      <c r="B26" s="19"/>
      <c r="C26" s="27"/>
      <c r="D26" s="27"/>
      <c r="E26" s="18"/>
      <c r="G26" s="27"/>
    </row>
    <row r="28" spans="1:9" x14ac:dyDescent="0.25">
      <c r="C28" s="19" t="s">
        <v>45</v>
      </c>
      <c r="D28" s="118">
        <f>assumptions!E7</f>
        <v>0.05</v>
      </c>
      <c r="G28" s="98">
        <f>-G25*D28</f>
        <v>0</v>
      </c>
    </row>
    <row r="29" spans="1:9" x14ac:dyDescent="0.25">
      <c r="C29" s="97" t="s">
        <v>354</v>
      </c>
    </row>
    <row r="30" spans="1:9" ht="16.5" thickBot="1" x14ac:dyDescent="0.3">
      <c r="F30" s="69" t="s">
        <v>46</v>
      </c>
      <c r="G30" s="26">
        <f>G28+G25</f>
        <v>0</v>
      </c>
    </row>
    <row r="31" spans="1:9" ht="16.5" thickTop="1" x14ac:dyDescent="0.25">
      <c r="C31" s="19" t="s">
        <v>47</v>
      </c>
      <c r="F31" s="22"/>
      <c r="G31" s="22"/>
    </row>
    <row r="33" spans="3:7" x14ac:dyDescent="0.25">
      <c r="C33" s="19" t="s">
        <v>48</v>
      </c>
      <c r="G33" s="98">
        <v>0</v>
      </c>
    </row>
    <row r="34" spans="3:7" x14ac:dyDescent="0.25">
      <c r="C34" s="19" t="s">
        <v>8</v>
      </c>
      <c r="G34" s="122">
        <v>0</v>
      </c>
    </row>
    <row r="35" spans="3:7" x14ac:dyDescent="0.25">
      <c r="C35" s="19" t="s">
        <v>218</v>
      </c>
      <c r="G35" s="122">
        <v>0</v>
      </c>
    </row>
    <row r="36" spans="3:7" x14ac:dyDescent="0.25">
      <c r="C36" s="19" t="s">
        <v>113</v>
      </c>
      <c r="G36" s="27">
        <v>0</v>
      </c>
    </row>
    <row r="38" spans="3:7" ht="16.5" thickBot="1" x14ac:dyDescent="0.3">
      <c r="F38" s="69" t="s">
        <v>49</v>
      </c>
      <c r="G38" s="26">
        <f>G30+SUM(G33:G36)</f>
        <v>0</v>
      </c>
    </row>
    <row r="39" spans="3:7" ht="16.5" thickTop="1" x14ac:dyDescent="0.25">
      <c r="F39" s="22"/>
      <c r="G39" s="22"/>
    </row>
    <row r="70" spans="6:15" x14ac:dyDescent="0.25">
      <c r="F70" s="97" t="e">
        <f t="shared" ref="F70:O70" si="0">F4-F69</f>
        <v>#VALUE!</v>
      </c>
      <c r="G70" s="97" t="e">
        <f t="shared" si="0"/>
        <v>#VALUE!</v>
      </c>
      <c r="H70" s="97">
        <f t="shared" si="0"/>
        <v>0</v>
      </c>
      <c r="I70" s="97">
        <f t="shared" si="0"/>
        <v>0</v>
      </c>
      <c r="J70" s="97">
        <f t="shared" si="0"/>
        <v>0</v>
      </c>
      <c r="K70" s="97">
        <f t="shared" si="0"/>
        <v>0</v>
      </c>
      <c r="L70" s="97">
        <f t="shared" si="0"/>
        <v>0</v>
      </c>
      <c r="M70" s="97">
        <f t="shared" si="0"/>
        <v>0</v>
      </c>
      <c r="N70" s="97">
        <f t="shared" si="0"/>
        <v>0</v>
      </c>
      <c r="O70" s="97">
        <f t="shared" si="0"/>
        <v>0</v>
      </c>
    </row>
  </sheetData>
  <phoneticPr fontId="0" type="noConversion"/>
  <pageMargins left="0.75" right="0.75" top="1" bottom="1" header="0.5" footer="0.5"/>
  <pageSetup scale="82" orientation="portrait" r:id="rId1"/>
  <headerFooter alignWithMargins="0">
    <oddFooter>&amp;L&amp;F
&amp;D&amp;T&amp;R&amp;"Times New Roman,Regular"&amp;8revision date:  8/6/2007</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63"/>
  <sheetViews>
    <sheetView zoomScale="75" zoomScaleNormal="75" workbookViewId="0">
      <selection activeCell="Q4" sqref="Q4:V4"/>
    </sheetView>
  </sheetViews>
  <sheetFormatPr defaultColWidth="8.88671875" defaultRowHeight="15.75" x14ac:dyDescent="0.25"/>
  <cols>
    <col min="1" max="1" width="14.21875" style="97" customWidth="1"/>
    <col min="2" max="2" width="6.6640625" style="97" bestFit="1" customWidth="1"/>
    <col min="3" max="5" width="5.5546875" style="97" customWidth="1"/>
    <col min="6" max="6" width="6.88671875" style="97" customWidth="1"/>
    <col min="7" max="11" width="5.5546875" style="97" customWidth="1"/>
    <col min="12" max="12" width="10.44140625" style="97" bestFit="1" customWidth="1"/>
    <col min="13" max="14" width="10" style="97" bestFit="1" customWidth="1"/>
    <col min="15" max="15" width="9.77734375" style="97" customWidth="1"/>
    <col min="16" max="16" width="9" style="97" bestFit="1" customWidth="1"/>
    <col min="17" max="27" width="6" style="97" customWidth="1"/>
    <col min="28" max="28" width="6.5546875" style="97" customWidth="1"/>
    <col min="29" max="16384" width="8.88671875" style="97"/>
  </cols>
  <sheetData>
    <row r="1" spans="1:30" ht="16.5" thickBot="1" x14ac:dyDescent="0.3">
      <c r="A1" s="106">
        <f ca="1">assumptions!A1</f>
        <v>44454.635011921295</v>
      </c>
      <c r="B1" s="14"/>
      <c r="C1" s="14"/>
      <c r="D1" s="140"/>
      <c r="E1" s="185" t="str">
        <f>assumptions!B1</f>
        <v>Project Name</v>
      </c>
      <c r="F1" s="140"/>
      <c r="G1" s="140"/>
      <c r="H1" s="140"/>
      <c r="I1" s="140"/>
      <c r="J1" s="140"/>
      <c r="K1" s="140"/>
      <c r="L1" s="140"/>
      <c r="M1" s="140"/>
      <c r="N1" s="140"/>
      <c r="O1" s="140"/>
      <c r="P1" s="140"/>
      <c r="Q1" s="140"/>
      <c r="R1" s="140"/>
      <c r="S1" s="140"/>
      <c r="T1" s="140"/>
      <c r="U1" s="140"/>
      <c r="V1" s="140"/>
      <c r="W1" s="140"/>
      <c r="X1" s="140"/>
      <c r="Y1" s="140"/>
      <c r="Z1" s="140"/>
      <c r="AA1" s="140"/>
      <c r="AB1" s="140"/>
    </row>
    <row r="2" spans="1:30" ht="16.5" thickTop="1" x14ac:dyDescent="0.25">
      <c r="A2" s="186"/>
      <c r="B2" s="129"/>
      <c r="C2" s="129"/>
      <c r="D2" s="129"/>
      <c r="E2" s="129"/>
      <c r="F2" s="129"/>
      <c r="G2" s="129"/>
      <c r="H2" s="129"/>
      <c r="I2" s="129"/>
      <c r="J2" s="129"/>
      <c r="K2" s="129"/>
    </row>
    <row r="3" spans="1:30" s="110" customFormat="1" x14ac:dyDescent="0.25">
      <c r="A3" s="187"/>
      <c r="B3" s="247" t="s">
        <v>358</v>
      </c>
      <c r="C3" s="248"/>
      <c r="D3" s="248"/>
      <c r="E3" s="248"/>
      <c r="F3" s="248"/>
      <c r="G3" s="248"/>
      <c r="H3" s="248"/>
      <c r="I3" s="248"/>
      <c r="J3" s="248"/>
      <c r="K3" s="248"/>
      <c r="L3" s="244" t="s">
        <v>170</v>
      </c>
      <c r="M3" s="260"/>
      <c r="N3" s="260"/>
      <c r="O3" s="260"/>
      <c r="P3" s="261"/>
      <c r="Q3" s="244" t="s">
        <v>171</v>
      </c>
      <c r="R3" s="260"/>
      <c r="S3" s="260"/>
      <c r="T3" s="260"/>
      <c r="U3" s="260"/>
      <c r="V3" s="261"/>
      <c r="W3" s="244" t="s">
        <v>172</v>
      </c>
      <c r="X3" s="245"/>
      <c r="Y3" s="245"/>
      <c r="Z3" s="245"/>
      <c r="AA3" s="245"/>
      <c r="AB3" s="246"/>
    </row>
    <row r="4" spans="1:30" s="188" customFormat="1" ht="78.75" customHeight="1" x14ac:dyDescent="0.2">
      <c r="A4" s="240" t="s">
        <v>137</v>
      </c>
      <c r="B4" s="241" t="s">
        <v>138</v>
      </c>
      <c r="C4" s="242" t="s">
        <v>322</v>
      </c>
      <c r="D4" s="242" t="s">
        <v>139</v>
      </c>
      <c r="E4" s="242" t="s">
        <v>140</v>
      </c>
      <c r="F4" s="242" t="s">
        <v>141</v>
      </c>
      <c r="G4" s="242" t="s">
        <v>142</v>
      </c>
      <c r="H4" s="249" t="s">
        <v>143</v>
      </c>
      <c r="I4" s="249" t="s">
        <v>144</v>
      </c>
      <c r="J4" s="242" t="s">
        <v>145</v>
      </c>
      <c r="K4" s="252" t="s">
        <v>146</v>
      </c>
      <c r="L4" s="253" t="s">
        <v>147</v>
      </c>
      <c r="M4" s="240" t="s">
        <v>148</v>
      </c>
      <c r="N4" s="240" t="s">
        <v>149</v>
      </c>
      <c r="O4" s="240" t="s">
        <v>150</v>
      </c>
      <c r="P4" s="256" t="s">
        <v>151</v>
      </c>
      <c r="Q4" s="255" t="s">
        <v>152</v>
      </c>
      <c r="R4" s="240"/>
      <c r="S4" s="240"/>
      <c r="T4" s="240"/>
      <c r="U4" s="240"/>
      <c r="V4" s="256"/>
      <c r="W4" s="250" t="s">
        <v>159</v>
      </c>
      <c r="X4" s="251"/>
      <c r="Y4" s="251"/>
      <c r="Z4" s="251"/>
      <c r="AA4" s="251"/>
      <c r="AB4" s="251"/>
      <c r="AD4" s="217" t="s">
        <v>388</v>
      </c>
    </row>
    <row r="5" spans="1:30" s="153" customFormat="1" ht="33" customHeight="1" x14ac:dyDescent="0.25">
      <c r="A5" s="240"/>
      <c r="B5" s="240"/>
      <c r="C5" s="243"/>
      <c r="D5" s="243"/>
      <c r="E5" s="243"/>
      <c r="F5" s="243"/>
      <c r="G5" s="243"/>
      <c r="H5" s="242"/>
      <c r="I5" s="242"/>
      <c r="J5" s="243"/>
      <c r="K5" s="252"/>
      <c r="L5" s="254"/>
      <c r="M5" s="240"/>
      <c r="N5" s="240"/>
      <c r="O5" s="240"/>
      <c r="P5" s="256"/>
      <c r="Q5" s="189" t="s">
        <v>153</v>
      </c>
      <c r="R5" s="190" t="s">
        <v>154</v>
      </c>
      <c r="S5" s="190" t="s">
        <v>155</v>
      </c>
      <c r="T5" s="190" t="s">
        <v>156</v>
      </c>
      <c r="U5" s="190" t="s">
        <v>157</v>
      </c>
      <c r="V5" s="191" t="s">
        <v>158</v>
      </c>
      <c r="W5" s="192" t="s">
        <v>160</v>
      </c>
      <c r="X5" s="193" t="s">
        <v>161</v>
      </c>
      <c r="Y5" s="193" t="s">
        <v>162</v>
      </c>
      <c r="Z5" s="193" t="s">
        <v>163</v>
      </c>
      <c r="AA5" s="193" t="s">
        <v>164</v>
      </c>
      <c r="AB5" s="193" t="s">
        <v>165</v>
      </c>
      <c r="AD5" s="218"/>
    </row>
    <row r="6" spans="1:30" x14ac:dyDescent="0.25">
      <c r="A6" s="194"/>
      <c r="B6" s="195"/>
      <c r="C6" s="196"/>
      <c r="D6" s="103"/>
      <c r="E6" s="103"/>
      <c r="F6" s="103"/>
      <c r="G6" s="102"/>
      <c r="H6" s="103"/>
      <c r="I6" s="103"/>
      <c r="J6" s="103"/>
      <c r="K6" s="197"/>
      <c r="L6" s="198"/>
      <c r="M6" s="103"/>
      <c r="N6" s="199"/>
      <c r="O6" s="199"/>
      <c r="P6" s="200">
        <f t="shared" ref="P6:P24" si="0">N6+O6</f>
        <v>0</v>
      </c>
      <c r="Q6" s="201"/>
      <c r="R6" s="201"/>
      <c r="S6" s="103"/>
      <c r="T6" s="103"/>
      <c r="U6" s="103"/>
      <c r="V6" s="197"/>
      <c r="W6" s="201"/>
      <c r="X6" s="103"/>
      <c r="Y6" s="103"/>
      <c r="Z6" s="103"/>
      <c r="AA6" s="103"/>
      <c r="AB6" s="197"/>
      <c r="AD6" s="97">
        <f>G6*M6</f>
        <v>0</v>
      </c>
    </row>
    <row r="7" spans="1:30" x14ac:dyDescent="0.25">
      <c r="A7" s="194"/>
      <c r="B7" s="195"/>
      <c r="C7" s="196"/>
      <c r="D7" s="103"/>
      <c r="E7" s="103"/>
      <c r="F7" s="103"/>
      <c r="G7" s="102"/>
      <c r="H7" s="103"/>
      <c r="I7" s="103"/>
      <c r="J7" s="103"/>
      <c r="K7" s="197"/>
      <c r="L7" s="198"/>
      <c r="M7" s="103"/>
      <c r="N7" s="199"/>
      <c r="O7" s="199"/>
      <c r="P7" s="200">
        <f t="shared" si="0"/>
        <v>0</v>
      </c>
      <c r="Q7" s="201"/>
      <c r="R7" s="201"/>
      <c r="S7" s="103"/>
      <c r="T7" s="103"/>
      <c r="U7" s="103"/>
      <c r="V7" s="197"/>
      <c r="W7" s="201"/>
      <c r="X7" s="103"/>
      <c r="Y7" s="103"/>
      <c r="Z7" s="103"/>
      <c r="AA7" s="103"/>
      <c r="AB7" s="197"/>
      <c r="AD7" s="97">
        <f t="shared" ref="AD7:AD24" si="1">G7*M7</f>
        <v>0</v>
      </c>
    </row>
    <row r="8" spans="1:30" x14ac:dyDescent="0.25">
      <c r="A8" s="194"/>
      <c r="B8" s="195"/>
      <c r="C8" s="196"/>
      <c r="D8" s="103"/>
      <c r="E8" s="103"/>
      <c r="F8" s="103"/>
      <c r="G8" s="102"/>
      <c r="H8" s="103"/>
      <c r="I8" s="103"/>
      <c r="J8" s="103"/>
      <c r="K8" s="197"/>
      <c r="L8" s="198"/>
      <c r="M8" s="103"/>
      <c r="N8" s="199"/>
      <c r="O8" s="199"/>
      <c r="P8" s="200">
        <f t="shared" si="0"/>
        <v>0</v>
      </c>
      <c r="Q8" s="201"/>
      <c r="R8" s="103"/>
      <c r="S8" s="103"/>
      <c r="T8" s="103"/>
      <c r="U8" s="103"/>
      <c r="V8" s="197"/>
      <c r="W8" s="201"/>
      <c r="X8" s="103"/>
      <c r="Y8" s="103"/>
      <c r="Z8" s="103"/>
      <c r="AA8" s="103"/>
      <c r="AB8" s="197"/>
      <c r="AD8" s="97">
        <f t="shared" si="1"/>
        <v>0</v>
      </c>
    </row>
    <row r="9" spans="1:30" x14ac:dyDescent="0.25">
      <c r="A9" s="194"/>
      <c r="B9" s="195"/>
      <c r="C9" s="196"/>
      <c r="D9" s="103"/>
      <c r="E9" s="103"/>
      <c r="F9" s="103"/>
      <c r="G9" s="102"/>
      <c r="H9" s="103"/>
      <c r="I9" s="103"/>
      <c r="J9" s="103"/>
      <c r="K9" s="197"/>
      <c r="L9" s="198"/>
      <c r="M9" s="103"/>
      <c r="N9" s="199"/>
      <c r="O9" s="199"/>
      <c r="P9" s="200">
        <f t="shared" si="0"/>
        <v>0</v>
      </c>
      <c r="Q9" s="201"/>
      <c r="R9" s="103"/>
      <c r="S9" s="103"/>
      <c r="T9" s="103"/>
      <c r="U9" s="103"/>
      <c r="V9" s="197"/>
      <c r="W9" s="201"/>
      <c r="X9" s="103"/>
      <c r="Y9" s="103"/>
      <c r="Z9" s="103"/>
      <c r="AA9" s="103"/>
      <c r="AB9" s="197"/>
      <c r="AD9" s="97">
        <f t="shared" si="1"/>
        <v>0</v>
      </c>
    </row>
    <row r="10" spans="1:30" x14ac:dyDescent="0.25">
      <c r="A10" s="194"/>
      <c r="B10" s="195"/>
      <c r="C10" s="196"/>
      <c r="D10" s="103"/>
      <c r="E10" s="103"/>
      <c r="F10" s="103"/>
      <c r="G10" s="102"/>
      <c r="H10" s="103"/>
      <c r="I10" s="103"/>
      <c r="J10" s="103"/>
      <c r="K10" s="197"/>
      <c r="L10" s="198"/>
      <c r="M10" s="103"/>
      <c r="N10" s="199"/>
      <c r="O10" s="199"/>
      <c r="P10" s="200">
        <f t="shared" si="0"/>
        <v>0</v>
      </c>
      <c r="Q10" s="201"/>
      <c r="R10" s="103"/>
      <c r="S10" s="103"/>
      <c r="T10" s="103"/>
      <c r="U10" s="103"/>
      <c r="V10" s="197"/>
      <c r="W10" s="201"/>
      <c r="X10" s="103"/>
      <c r="Y10" s="103"/>
      <c r="Z10" s="103"/>
      <c r="AA10" s="103"/>
      <c r="AB10" s="197"/>
      <c r="AD10" s="97">
        <f t="shared" si="1"/>
        <v>0</v>
      </c>
    </row>
    <row r="11" spans="1:30" x14ac:dyDescent="0.25">
      <c r="A11" s="194"/>
      <c r="B11" s="195"/>
      <c r="C11" s="196"/>
      <c r="D11" s="103"/>
      <c r="E11" s="103"/>
      <c r="F11" s="103"/>
      <c r="G11" s="102"/>
      <c r="H11" s="103"/>
      <c r="I11" s="103"/>
      <c r="J11" s="103"/>
      <c r="K11" s="197"/>
      <c r="L11" s="198"/>
      <c r="M11" s="103"/>
      <c r="N11" s="199"/>
      <c r="O11" s="199"/>
      <c r="P11" s="200">
        <f t="shared" si="0"/>
        <v>0</v>
      </c>
      <c r="Q11" s="201"/>
      <c r="R11" s="103"/>
      <c r="S11" s="103"/>
      <c r="T11" s="103"/>
      <c r="U11" s="103"/>
      <c r="V11" s="197"/>
      <c r="W11" s="201"/>
      <c r="X11" s="103"/>
      <c r="Y11" s="103"/>
      <c r="Z11" s="103"/>
      <c r="AA11" s="103"/>
      <c r="AB11" s="197"/>
      <c r="AD11" s="97">
        <f t="shared" si="1"/>
        <v>0</v>
      </c>
    </row>
    <row r="12" spans="1:30" x14ac:dyDescent="0.25">
      <c r="A12" s="194"/>
      <c r="B12" s="196"/>
      <c r="C12" s="196"/>
      <c r="D12" s="103"/>
      <c r="E12" s="103"/>
      <c r="F12" s="103"/>
      <c r="G12" s="102"/>
      <c r="H12" s="103"/>
      <c r="I12" s="103"/>
      <c r="J12" s="103"/>
      <c r="K12" s="197"/>
      <c r="L12" s="198"/>
      <c r="M12" s="103"/>
      <c r="N12" s="199"/>
      <c r="O12" s="199"/>
      <c r="P12" s="200">
        <f t="shared" si="0"/>
        <v>0</v>
      </c>
      <c r="Q12" s="201"/>
      <c r="R12" s="103"/>
      <c r="S12" s="103"/>
      <c r="T12" s="103"/>
      <c r="U12" s="103"/>
      <c r="V12" s="197"/>
      <c r="W12" s="201"/>
      <c r="X12" s="103"/>
      <c r="Y12" s="103"/>
      <c r="Z12" s="103"/>
      <c r="AA12" s="103"/>
      <c r="AB12" s="197"/>
      <c r="AD12" s="97">
        <f t="shared" si="1"/>
        <v>0</v>
      </c>
    </row>
    <row r="13" spans="1:30" x14ac:dyDescent="0.25">
      <c r="A13" s="194"/>
      <c r="B13" s="196"/>
      <c r="C13" s="196"/>
      <c r="D13" s="103"/>
      <c r="E13" s="103"/>
      <c r="F13" s="103"/>
      <c r="G13" s="102"/>
      <c r="H13" s="103"/>
      <c r="I13" s="103"/>
      <c r="J13" s="103"/>
      <c r="K13" s="197"/>
      <c r="L13" s="198"/>
      <c r="M13" s="103"/>
      <c r="N13" s="199"/>
      <c r="O13" s="199"/>
      <c r="P13" s="200">
        <f t="shared" si="0"/>
        <v>0</v>
      </c>
      <c r="Q13" s="201"/>
      <c r="R13" s="103"/>
      <c r="S13" s="103"/>
      <c r="T13" s="103"/>
      <c r="U13" s="103"/>
      <c r="V13" s="197"/>
      <c r="W13" s="201"/>
      <c r="X13" s="103"/>
      <c r="Y13" s="103"/>
      <c r="Z13" s="103"/>
      <c r="AA13" s="103"/>
      <c r="AB13" s="197"/>
      <c r="AD13" s="97">
        <f t="shared" si="1"/>
        <v>0</v>
      </c>
    </row>
    <row r="14" spans="1:30" x14ac:dyDescent="0.25">
      <c r="A14" s="194"/>
      <c r="B14" s="196"/>
      <c r="C14" s="196"/>
      <c r="D14" s="103"/>
      <c r="E14" s="103"/>
      <c r="F14" s="103"/>
      <c r="G14" s="102"/>
      <c r="H14" s="103"/>
      <c r="I14" s="103"/>
      <c r="J14" s="103"/>
      <c r="K14" s="197"/>
      <c r="L14" s="198"/>
      <c r="M14" s="103"/>
      <c r="N14" s="199"/>
      <c r="O14" s="199"/>
      <c r="P14" s="200">
        <f t="shared" si="0"/>
        <v>0</v>
      </c>
      <c r="Q14" s="201"/>
      <c r="R14" s="103"/>
      <c r="S14" s="103"/>
      <c r="T14" s="103"/>
      <c r="U14" s="103"/>
      <c r="V14" s="197"/>
      <c r="W14" s="201"/>
      <c r="X14" s="103"/>
      <c r="Y14" s="103"/>
      <c r="Z14" s="103"/>
      <c r="AA14" s="103"/>
      <c r="AB14" s="197"/>
      <c r="AD14" s="97">
        <f t="shared" si="1"/>
        <v>0</v>
      </c>
    </row>
    <row r="15" spans="1:30" x14ac:dyDescent="0.25">
      <c r="A15" s="194"/>
      <c r="B15" s="196"/>
      <c r="C15" s="196"/>
      <c r="D15" s="103"/>
      <c r="E15" s="103"/>
      <c r="F15" s="103"/>
      <c r="G15" s="102"/>
      <c r="H15" s="103"/>
      <c r="I15" s="103"/>
      <c r="J15" s="103"/>
      <c r="K15" s="197"/>
      <c r="L15" s="198"/>
      <c r="M15" s="103"/>
      <c r="N15" s="199"/>
      <c r="O15" s="199"/>
      <c r="P15" s="200">
        <f t="shared" si="0"/>
        <v>0</v>
      </c>
      <c r="Q15" s="201"/>
      <c r="R15" s="103"/>
      <c r="S15" s="103"/>
      <c r="T15" s="103"/>
      <c r="U15" s="103"/>
      <c r="V15" s="197"/>
      <c r="W15" s="201"/>
      <c r="X15" s="103"/>
      <c r="Y15" s="103"/>
      <c r="Z15" s="103"/>
      <c r="AA15" s="103"/>
      <c r="AB15" s="197"/>
      <c r="AD15" s="97">
        <f t="shared" si="1"/>
        <v>0</v>
      </c>
    </row>
    <row r="16" spans="1:30" x14ac:dyDescent="0.25">
      <c r="A16" s="194"/>
      <c r="B16" s="196"/>
      <c r="C16" s="196"/>
      <c r="D16" s="103"/>
      <c r="E16" s="103"/>
      <c r="F16" s="103"/>
      <c r="G16" s="102"/>
      <c r="H16" s="103"/>
      <c r="I16" s="103"/>
      <c r="J16" s="103"/>
      <c r="K16" s="197"/>
      <c r="L16" s="198"/>
      <c r="M16" s="103"/>
      <c r="N16" s="199"/>
      <c r="O16" s="199"/>
      <c r="P16" s="200">
        <f t="shared" si="0"/>
        <v>0</v>
      </c>
      <c r="Q16" s="201"/>
      <c r="R16" s="103"/>
      <c r="S16" s="103"/>
      <c r="T16" s="103"/>
      <c r="U16" s="103"/>
      <c r="V16" s="197"/>
      <c r="W16" s="201"/>
      <c r="X16" s="103"/>
      <c r="Y16" s="103"/>
      <c r="Z16" s="103"/>
      <c r="AA16" s="103"/>
      <c r="AB16" s="197"/>
      <c r="AD16" s="97">
        <f t="shared" si="1"/>
        <v>0</v>
      </c>
    </row>
    <row r="17" spans="1:30" x14ac:dyDescent="0.25">
      <c r="A17" s="194"/>
      <c r="B17" s="196"/>
      <c r="C17" s="196"/>
      <c r="D17" s="103"/>
      <c r="E17" s="103"/>
      <c r="F17" s="103"/>
      <c r="G17" s="102"/>
      <c r="H17" s="103"/>
      <c r="I17" s="103"/>
      <c r="J17" s="103"/>
      <c r="K17" s="197"/>
      <c r="L17" s="198"/>
      <c r="M17" s="103"/>
      <c r="N17" s="199"/>
      <c r="O17" s="199"/>
      <c r="P17" s="200">
        <f t="shared" si="0"/>
        <v>0</v>
      </c>
      <c r="Q17" s="201"/>
      <c r="R17" s="103"/>
      <c r="S17" s="103"/>
      <c r="T17" s="103"/>
      <c r="U17" s="103"/>
      <c r="V17" s="197"/>
      <c r="W17" s="201"/>
      <c r="X17" s="103"/>
      <c r="Y17" s="103"/>
      <c r="Z17" s="103"/>
      <c r="AA17" s="103"/>
      <c r="AB17" s="197"/>
      <c r="AD17" s="97">
        <f t="shared" si="1"/>
        <v>0</v>
      </c>
    </row>
    <row r="18" spans="1:30" x14ac:dyDescent="0.25">
      <c r="A18" s="194"/>
      <c r="B18" s="196"/>
      <c r="C18" s="196"/>
      <c r="D18" s="103"/>
      <c r="E18" s="103"/>
      <c r="F18" s="103"/>
      <c r="G18" s="102"/>
      <c r="H18" s="103"/>
      <c r="I18" s="103"/>
      <c r="J18" s="103"/>
      <c r="K18" s="197"/>
      <c r="L18" s="198"/>
      <c r="M18" s="103"/>
      <c r="N18" s="199"/>
      <c r="O18" s="199"/>
      <c r="P18" s="200">
        <f t="shared" si="0"/>
        <v>0</v>
      </c>
      <c r="Q18" s="201"/>
      <c r="R18" s="103"/>
      <c r="S18" s="103"/>
      <c r="T18" s="103"/>
      <c r="U18" s="103"/>
      <c r="V18" s="197"/>
      <c r="W18" s="201"/>
      <c r="X18" s="103"/>
      <c r="Y18" s="103"/>
      <c r="Z18" s="103"/>
      <c r="AA18" s="103"/>
      <c r="AB18" s="197"/>
      <c r="AD18" s="97">
        <f t="shared" si="1"/>
        <v>0</v>
      </c>
    </row>
    <row r="19" spans="1:30" x14ac:dyDescent="0.25">
      <c r="A19" s="202"/>
      <c r="B19" s="196"/>
      <c r="C19" s="196"/>
      <c r="D19" s="103"/>
      <c r="E19" s="103"/>
      <c r="F19" s="103"/>
      <c r="G19" s="102"/>
      <c r="H19" s="103"/>
      <c r="I19" s="103"/>
      <c r="J19" s="103"/>
      <c r="K19" s="197"/>
      <c r="L19" s="198"/>
      <c r="M19" s="103"/>
      <c r="N19" s="199"/>
      <c r="O19" s="199"/>
      <c r="P19" s="200">
        <f t="shared" si="0"/>
        <v>0</v>
      </c>
      <c r="Q19" s="201"/>
      <c r="R19" s="103"/>
      <c r="S19" s="103"/>
      <c r="T19" s="103"/>
      <c r="U19" s="103"/>
      <c r="V19" s="197"/>
      <c r="W19" s="201"/>
      <c r="X19" s="103"/>
      <c r="Y19" s="103"/>
      <c r="Z19" s="103"/>
      <c r="AA19" s="103"/>
      <c r="AB19" s="197"/>
      <c r="AD19" s="97">
        <f t="shared" si="1"/>
        <v>0</v>
      </c>
    </row>
    <row r="20" spans="1:30" x14ac:dyDescent="0.25">
      <c r="A20" s="194"/>
      <c r="B20" s="196"/>
      <c r="C20" s="196"/>
      <c r="D20" s="103"/>
      <c r="E20" s="103"/>
      <c r="F20" s="103"/>
      <c r="G20" s="102"/>
      <c r="H20" s="103"/>
      <c r="I20" s="103"/>
      <c r="J20" s="103"/>
      <c r="K20" s="197"/>
      <c r="L20" s="198"/>
      <c r="M20" s="103"/>
      <c r="N20" s="199"/>
      <c r="O20" s="199"/>
      <c r="P20" s="200">
        <f t="shared" si="0"/>
        <v>0</v>
      </c>
      <c r="Q20" s="201"/>
      <c r="R20" s="103"/>
      <c r="S20" s="103"/>
      <c r="T20" s="103"/>
      <c r="U20" s="103"/>
      <c r="V20" s="197"/>
      <c r="W20" s="201"/>
      <c r="X20" s="103"/>
      <c r="Y20" s="103"/>
      <c r="Z20" s="103"/>
      <c r="AA20" s="103"/>
      <c r="AB20" s="197"/>
      <c r="AD20" s="97">
        <f t="shared" si="1"/>
        <v>0</v>
      </c>
    </row>
    <row r="21" spans="1:30" x14ac:dyDescent="0.25">
      <c r="A21" s="194"/>
      <c r="B21" s="196"/>
      <c r="C21" s="196"/>
      <c r="D21" s="103"/>
      <c r="E21" s="103"/>
      <c r="F21" s="103"/>
      <c r="G21" s="102"/>
      <c r="H21" s="103"/>
      <c r="I21" s="103"/>
      <c r="J21" s="103"/>
      <c r="K21" s="197"/>
      <c r="L21" s="198"/>
      <c r="M21" s="103"/>
      <c r="N21" s="199"/>
      <c r="O21" s="199"/>
      <c r="P21" s="200">
        <f t="shared" si="0"/>
        <v>0</v>
      </c>
      <c r="Q21" s="201"/>
      <c r="R21" s="103"/>
      <c r="S21" s="103"/>
      <c r="T21" s="103"/>
      <c r="U21" s="103"/>
      <c r="V21" s="197"/>
      <c r="W21" s="201"/>
      <c r="X21" s="103"/>
      <c r="Y21" s="103"/>
      <c r="Z21" s="103"/>
      <c r="AA21" s="103"/>
      <c r="AB21" s="197"/>
      <c r="AD21" s="97">
        <f t="shared" si="1"/>
        <v>0</v>
      </c>
    </row>
    <row r="22" spans="1:30" x14ac:dyDescent="0.25">
      <c r="A22" s="194"/>
      <c r="B22" s="196"/>
      <c r="C22" s="196"/>
      <c r="D22" s="103"/>
      <c r="E22" s="103"/>
      <c r="F22" s="103"/>
      <c r="G22" s="102"/>
      <c r="H22" s="103"/>
      <c r="I22" s="103"/>
      <c r="J22" s="103"/>
      <c r="K22" s="197"/>
      <c r="L22" s="198"/>
      <c r="M22" s="103"/>
      <c r="N22" s="199"/>
      <c r="O22" s="199"/>
      <c r="P22" s="200">
        <f t="shared" si="0"/>
        <v>0</v>
      </c>
      <c r="Q22" s="201"/>
      <c r="R22" s="103"/>
      <c r="S22" s="103"/>
      <c r="T22" s="103"/>
      <c r="U22" s="103"/>
      <c r="V22" s="197"/>
      <c r="W22" s="201"/>
      <c r="X22" s="103"/>
      <c r="Y22" s="103"/>
      <c r="Z22" s="103"/>
      <c r="AA22" s="103"/>
      <c r="AB22" s="197"/>
      <c r="AD22" s="97">
        <f t="shared" si="1"/>
        <v>0</v>
      </c>
    </row>
    <row r="23" spans="1:30" x14ac:dyDescent="0.25">
      <c r="A23" s="194"/>
      <c r="B23" s="196"/>
      <c r="C23" s="196"/>
      <c r="D23" s="103"/>
      <c r="E23" s="103"/>
      <c r="F23" s="103"/>
      <c r="G23" s="102"/>
      <c r="H23" s="103"/>
      <c r="I23" s="103"/>
      <c r="J23" s="103"/>
      <c r="K23" s="197"/>
      <c r="L23" s="198"/>
      <c r="M23" s="103"/>
      <c r="N23" s="199"/>
      <c r="O23" s="199"/>
      <c r="P23" s="200">
        <f t="shared" si="0"/>
        <v>0</v>
      </c>
      <c r="Q23" s="201"/>
      <c r="R23" s="103"/>
      <c r="S23" s="103"/>
      <c r="T23" s="103"/>
      <c r="U23" s="103"/>
      <c r="V23" s="197"/>
      <c r="W23" s="201"/>
      <c r="X23" s="103"/>
      <c r="Y23" s="103"/>
      <c r="Z23" s="103"/>
      <c r="AA23" s="103"/>
      <c r="AB23" s="197"/>
      <c r="AD23" s="97">
        <f t="shared" si="1"/>
        <v>0</v>
      </c>
    </row>
    <row r="24" spans="1:30" x14ac:dyDescent="0.25">
      <c r="A24" s="194"/>
      <c r="B24" s="196"/>
      <c r="C24" s="196"/>
      <c r="D24" s="103"/>
      <c r="E24" s="103"/>
      <c r="F24" s="103"/>
      <c r="G24" s="102"/>
      <c r="H24" s="103"/>
      <c r="I24" s="103"/>
      <c r="J24" s="103"/>
      <c r="K24" s="197"/>
      <c r="L24" s="198"/>
      <c r="M24" s="103"/>
      <c r="N24" s="199"/>
      <c r="O24" s="199"/>
      <c r="P24" s="200">
        <f t="shared" si="0"/>
        <v>0</v>
      </c>
      <c r="Q24" s="201"/>
      <c r="R24" s="103"/>
      <c r="S24" s="103"/>
      <c r="T24" s="103"/>
      <c r="U24" s="103"/>
      <c r="V24" s="197"/>
      <c r="W24" s="201"/>
      <c r="X24" s="103"/>
      <c r="Y24" s="103"/>
      <c r="Z24" s="103"/>
      <c r="AA24" s="103"/>
      <c r="AB24" s="197"/>
      <c r="AD24" s="97">
        <f t="shared" si="1"/>
        <v>0</v>
      </c>
    </row>
    <row r="25" spans="1:30" x14ac:dyDescent="0.25">
      <c r="A25" s="196" t="s">
        <v>335</v>
      </c>
      <c r="B25" s="219"/>
      <c r="C25" s="221"/>
      <c r="D25" s="222"/>
      <c r="E25" s="222"/>
      <c r="F25" s="222"/>
      <c r="G25" s="223"/>
      <c r="H25" s="222"/>
      <c r="I25" s="222"/>
      <c r="J25" s="222"/>
      <c r="K25" s="224"/>
      <c r="L25" s="198"/>
      <c r="M25" s="220"/>
      <c r="N25" s="199"/>
      <c r="O25" s="199"/>
      <c r="P25" s="200">
        <f>N25+O25</f>
        <v>0</v>
      </c>
      <c r="Q25" s="201"/>
      <c r="R25" s="103"/>
      <c r="S25" s="103"/>
      <c r="T25" s="103"/>
      <c r="U25" s="103"/>
      <c r="V25" s="197"/>
      <c r="W25" s="201"/>
      <c r="X25" s="103"/>
      <c r="Y25" s="103"/>
      <c r="Z25" s="103"/>
      <c r="AA25" s="103"/>
      <c r="AB25" s="197"/>
    </row>
    <row r="26" spans="1:30" s="153" customFormat="1" ht="31.5" x14ac:dyDescent="0.25">
      <c r="A26" s="203" t="s">
        <v>166</v>
      </c>
      <c r="B26" s="103">
        <f>COUNTA(B6:B24)</f>
        <v>0</v>
      </c>
      <c r="C26" s="103">
        <f t="shared" ref="C26:K26" si="2">COUNTA(C6:C24)</f>
        <v>0</v>
      </c>
      <c r="D26" s="103">
        <f t="shared" si="2"/>
        <v>0</v>
      </c>
      <c r="E26" s="103">
        <f t="shared" si="2"/>
        <v>0</v>
      </c>
      <c r="F26" s="103">
        <f t="shared" si="2"/>
        <v>0</v>
      </c>
      <c r="G26" s="103">
        <f t="shared" si="2"/>
        <v>0</v>
      </c>
      <c r="H26" s="103">
        <f t="shared" si="2"/>
        <v>0</v>
      </c>
      <c r="I26" s="103">
        <f t="shared" si="2"/>
        <v>0</v>
      </c>
      <c r="J26" s="103">
        <f t="shared" si="2"/>
        <v>0</v>
      </c>
      <c r="K26" s="103">
        <f t="shared" si="2"/>
        <v>0</v>
      </c>
      <c r="L26" s="204" t="s">
        <v>167</v>
      </c>
      <c r="M26" s="103">
        <f>SUM(M6:M24)</f>
        <v>0</v>
      </c>
      <c r="N26" s="103">
        <f>SUM(N6:N25)</f>
        <v>0</v>
      </c>
      <c r="O26" s="258" t="s">
        <v>168</v>
      </c>
      <c r="P26" s="259"/>
      <c r="Q26" s="201">
        <f t="shared" ref="Q26:AB26" si="3">COUNTIF(Q6:Q25,"&gt;0")</f>
        <v>0</v>
      </c>
      <c r="R26" s="201">
        <f t="shared" si="3"/>
        <v>0</v>
      </c>
      <c r="S26" s="201">
        <f t="shared" si="3"/>
        <v>0</v>
      </c>
      <c r="T26" s="201">
        <f t="shared" si="3"/>
        <v>0</v>
      </c>
      <c r="U26" s="201">
        <f t="shared" si="3"/>
        <v>0</v>
      </c>
      <c r="V26" s="201">
        <f t="shared" si="3"/>
        <v>0</v>
      </c>
      <c r="W26" s="201">
        <f t="shared" si="3"/>
        <v>0</v>
      </c>
      <c r="X26" s="201">
        <f t="shared" si="3"/>
        <v>0</v>
      </c>
      <c r="Y26" s="201">
        <f t="shared" si="3"/>
        <v>0</v>
      </c>
      <c r="Z26" s="201">
        <f t="shared" si="3"/>
        <v>0</v>
      </c>
      <c r="AA26" s="201">
        <f t="shared" si="3"/>
        <v>0</v>
      </c>
      <c r="AB26" s="201">
        <f t="shared" si="3"/>
        <v>0</v>
      </c>
      <c r="AD26" s="153">
        <f>SUM(AD6:AD25)</f>
        <v>0</v>
      </c>
    </row>
    <row r="27" spans="1:30" ht="42.75" customHeight="1" x14ac:dyDescent="0.25">
      <c r="G27" s="262" t="s">
        <v>394</v>
      </c>
      <c r="H27" s="262"/>
      <c r="I27" s="262"/>
      <c r="J27" s="262"/>
      <c r="K27" s="262"/>
      <c r="L27" s="262"/>
      <c r="M27" s="103">
        <f>0+M25</f>
        <v>0</v>
      </c>
      <c r="U27" s="152"/>
    </row>
    <row r="28" spans="1:30" ht="20.45" customHeight="1" x14ac:dyDescent="0.25">
      <c r="G28" s="257" t="s">
        <v>323</v>
      </c>
      <c r="H28" s="257"/>
      <c r="I28" s="257"/>
      <c r="J28" s="257"/>
      <c r="K28" s="257"/>
      <c r="L28" s="257"/>
      <c r="M28" s="190">
        <f>M26+M27</f>
        <v>0</v>
      </c>
    </row>
    <row r="29" spans="1:30" ht="20.45" customHeight="1" x14ac:dyDescent="0.25">
      <c r="G29" s="263" t="s">
        <v>324</v>
      </c>
      <c r="H29" s="263"/>
      <c r="I29" s="263"/>
      <c r="J29" s="263"/>
      <c r="K29" s="263"/>
      <c r="L29" s="263"/>
      <c r="M29" s="103">
        <v>0</v>
      </c>
    </row>
    <row r="30" spans="1:30" ht="20.45" customHeight="1" x14ac:dyDescent="0.25">
      <c r="G30" s="257" t="s">
        <v>364</v>
      </c>
      <c r="H30" s="257"/>
      <c r="I30" s="257"/>
      <c r="J30" s="257"/>
      <c r="K30" s="257"/>
      <c r="L30" s="264"/>
      <c r="M30" s="190">
        <f>SUM(M28:M29)</f>
        <v>0</v>
      </c>
    </row>
    <row r="31" spans="1:30" ht="31.35" customHeight="1" x14ac:dyDescent="0.25">
      <c r="G31" s="263" t="s">
        <v>349</v>
      </c>
      <c r="H31" s="263"/>
      <c r="I31" s="263"/>
      <c r="J31" s="263"/>
      <c r="K31" s="263"/>
      <c r="L31" s="263"/>
      <c r="M31" s="103"/>
    </row>
    <row r="32" spans="1:30" ht="20.45" customHeight="1" x14ac:dyDescent="0.25">
      <c r="G32" s="263" t="s">
        <v>325</v>
      </c>
      <c r="H32" s="263"/>
      <c r="I32" s="263"/>
      <c r="J32" s="263"/>
      <c r="K32" s="263"/>
      <c r="L32" s="263"/>
      <c r="M32" s="103"/>
    </row>
    <row r="33" spans="7:13" ht="20.45" customHeight="1" x14ac:dyDescent="0.25">
      <c r="G33" s="257" t="s">
        <v>326</v>
      </c>
      <c r="H33" s="257"/>
      <c r="I33" s="257"/>
      <c r="J33" s="257"/>
      <c r="K33" s="257"/>
      <c r="L33" s="257"/>
      <c r="M33" s="190">
        <f>M28+M29+M31+M32</f>
        <v>0</v>
      </c>
    </row>
    <row r="34" spans="7:13" x14ac:dyDescent="0.25">
      <c r="L34" s="152"/>
    </row>
    <row r="63" spans="7:16" x14ac:dyDescent="0.25">
      <c r="G63" s="97" t="e">
        <f t="shared" ref="G63:P63" si="4">G4-G62</f>
        <v>#VALUE!</v>
      </c>
      <c r="H63" s="97" t="e">
        <f t="shared" si="4"/>
        <v>#VALUE!</v>
      </c>
      <c r="I63" s="97" t="e">
        <f t="shared" si="4"/>
        <v>#VALUE!</v>
      </c>
      <c r="J63" s="97" t="e">
        <f t="shared" si="4"/>
        <v>#VALUE!</v>
      </c>
      <c r="K63" s="97" t="e">
        <f t="shared" si="4"/>
        <v>#VALUE!</v>
      </c>
      <c r="L63" s="97" t="e">
        <f t="shared" si="4"/>
        <v>#VALUE!</v>
      </c>
      <c r="M63" s="97" t="e">
        <f t="shared" si="4"/>
        <v>#VALUE!</v>
      </c>
      <c r="N63" s="97" t="e">
        <f t="shared" si="4"/>
        <v>#VALUE!</v>
      </c>
      <c r="O63" s="97" t="e">
        <f t="shared" si="4"/>
        <v>#VALUE!</v>
      </c>
      <c r="P63" s="97" t="e">
        <f t="shared" si="4"/>
        <v>#VALUE!</v>
      </c>
    </row>
  </sheetData>
  <mergeCells count="30">
    <mergeCell ref="C4:C5"/>
    <mergeCell ref="G33:L33"/>
    <mergeCell ref="O26:P26"/>
    <mergeCell ref="L3:P3"/>
    <mergeCell ref="Q3:V3"/>
    <mergeCell ref="N4:N5"/>
    <mergeCell ref="O4:O5"/>
    <mergeCell ref="P4:P5"/>
    <mergeCell ref="G27:L27"/>
    <mergeCell ref="G28:L28"/>
    <mergeCell ref="G29:L29"/>
    <mergeCell ref="G31:L31"/>
    <mergeCell ref="G32:L32"/>
    <mergeCell ref="G30:L30"/>
    <mergeCell ref="A4:A5"/>
    <mergeCell ref="B4:B5"/>
    <mergeCell ref="D4:D5"/>
    <mergeCell ref="W3:AB3"/>
    <mergeCell ref="B3:K3"/>
    <mergeCell ref="F4:F5"/>
    <mergeCell ref="G4:G5"/>
    <mergeCell ref="H4:H5"/>
    <mergeCell ref="E4:E5"/>
    <mergeCell ref="I4:I5"/>
    <mergeCell ref="W4:AB4"/>
    <mergeCell ref="J4:J5"/>
    <mergeCell ref="K4:K5"/>
    <mergeCell ref="L4:L5"/>
    <mergeCell ref="M4:M5"/>
    <mergeCell ref="Q4:V4"/>
  </mergeCells>
  <phoneticPr fontId="0" type="noConversion"/>
  <pageMargins left="0.75" right="0.75" top="1" bottom="1" header="0.5" footer="0.5"/>
  <pageSetup scale="49" orientation="landscape" r:id="rId1"/>
  <headerFooter alignWithMargins="0">
    <oddFooter>&amp;L&amp;F
&amp;D&amp;T&amp;R&amp;"Times New Roman,Regular"&amp;8revision date:  8/6/2007</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67"/>
  <sheetViews>
    <sheetView zoomScale="86" zoomScaleNormal="86" zoomScaleSheetLayoutView="75" workbookViewId="0">
      <pane ySplit="3" topLeftCell="A44" activePane="bottomLeft" state="frozen"/>
      <selection pane="bottomLeft" activeCell="B57" sqref="B57"/>
    </sheetView>
  </sheetViews>
  <sheetFormatPr defaultColWidth="8.6640625" defaultRowHeight="15.75" x14ac:dyDescent="0.25"/>
  <cols>
    <col min="1" max="1" width="31.33203125" style="97" customWidth="1"/>
    <col min="2" max="2" width="15.44140625" style="97" customWidth="1"/>
    <col min="3" max="3" width="8" style="97" customWidth="1"/>
    <col min="4" max="4" width="10" style="97" customWidth="1"/>
    <col min="5" max="5" width="14.88671875" style="97" customWidth="1"/>
    <col min="6" max="6" width="17.5546875" style="97" bestFit="1" customWidth="1"/>
    <col min="7" max="16384" width="8.6640625" style="97"/>
  </cols>
  <sheetData>
    <row r="1" spans="1:5" ht="19.5" thickBot="1" x14ac:dyDescent="0.35">
      <c r="A1" s="106">
        <f ca="1">assumptions!A1</f>
        <v>44454.635011921295</v>
      </c>
      <c r="B1" s="67" t="str">
        <f>assumptions!B1</f>
        <v>Project Name</v>
      </c>
      <c r="C1" s="16"/>
      <c r="D1" s="16"/>
      <c r="E1" s="140"/>
    </row>
    <row r="2" spans="1:5" ht="16.5" thickTop="1" x14ac:dyDescent="0.25">
      <c r="A2" s="18"/>
      <c r="B2" s="18"/>
      <c r="C2" s="18"/>
      <c r="D2" s="24" t="s">
        <v>17</v>
      </c>
      <c r="E2" s="18"/>
    </row>
    <row r="3" spans="1:5" s="110" customFormat="1" x14ac:dyDescent="0.25">
      <c r="B3" s="91" t="s">
        <v>50</v>
      </c>
      <c r="C3" s="70" t="s">
        <v>51</v>
      </c>
      <c r="D3" s="70" t="s">
        <v>52</v>
      </c>
    </row>
    <row r="4" spans="1:5" x14ac:dyDescent="0.25">
      <c r="A4" s="78" t="s">
        <v>278</v>
      </c>
    </row>
    <row r="5" spans="1:5" x14ac:dyDescent="0.25">
      <c r="A5" s="79" t="s">
        <v>319</v>
      </c>
      <c r="B5" s="119">
        <v>0</v>
      </c>
      <c r="C5" s="98">
        <f>B5/12</f>
        <v>0</v>
      </c>
      <c r="D5" s="98" t="e">
        <f>C5/'rent summary'!$D$25</f>
        <v>#DIV/0!</v>
      </c>
    </row>
    <row r="6" spans="1:5" x14ac:dyDescent="0.25">
      <c r="A6" s="79" t="s">
        <v>318</v>
      </c>
      <c r="B6" s="119">
        <v>0</v>
      </c>
      <c r="C6" s="98">
        <f>B6/12</f>
        <v>0</v>
      </c>
      <c r="D6" s="98" t="e">
        <f>C6/'rent summary'!$D$25</f>
        <v>#DIV/0!</v>
      </c>
    </row>
    <row r="7" spans="1:5" x14ac:dyDescent="0.25">
      <c r="A7" s="79" t="s">
        <v>317</v>
      </c>
      <c r="B7" s="119">
        <v>0</v>
      </c>
      <c r="C7" s="98">
        <f>B7/12</f>
        <v>0</v>
      </c>
      <c r="D7" s="98" t="e">
        <f>C7/'rent summary'!$D$25</f>
        <v>#DIV/0!</v>
      </c>
    </row>
    <row r="8" spans="1:5" x14ac:dyDescent="0.25">
      <c r="A8" s="79" t="s">
        <v>316</v>
      </c>
      <c r="B8" s="119">
        <v>0</v>
      </c>
      <c r="C8" s="98">
        <f>B8/12</f>
        <v>0</v>
      </c>
      <c r="D8" s="98" t="e">
        <f>C8/'rent summary'!$D$25</f>
        <v>#DIV/0!</v>
      </c>
    </row>
    <row r="9" spans="1:5" x14ac:dyDescent="0.25">
      <c r="A9" s="79" t="s">
        <v>315</v>
      </c>
      <c r="B9" s="119">
        <v>0</v>
      </c>
      <c r="C9" s="98">
        <f t="shared" ref="C9" si="0">B9/12</f>
        <v>0</v>
      </c>
      <c r="D9" s="98" t="e">
        <f>C9/'rent summary'!$D$25</f>
        <v>#DIV/0!</v>
      </c>
    </row>
    <row r="10" spans="1:5" x14ac:dyDescent="0.25">
      <c r="A10" s="79" t="s">
        <v>314</v>
      </c>
      <c r="B10" s="119">
        <v>0</v>
      </c>
      <c r="C10" s="98">
        <f t="shared" ref="C10:C17" si="1">B10/12</f>
        <v>0</v>
      </c>
      <c r="D10" s="98" t="e">
        <f>C10/'rent summary'!$D$25</f>
        <v>#DIV/0!</v>
      </c>
      <c r="E10" s="114"/>
    </row>
    <row r="11" spans="1:5" x14ac:dyDescent="0.25">
      <c r="A11" s="79" t="s">
        <v>313</v>
      </c>
      <c r="B11" s="119">
        <v>0</v>
      </c>
      <c r="C11" s="98">
        <f t="shared" si="1"/>
        <v>0</v>
      </c>
      <c r="D11" s="98" t="e">
        <f>C11/'rent summary'!$D$25</f>
        <v>#DIV/0!</v>
      </c>
    </row>
    <row r="12" spans="1:5" x14ac:dyDescent="0.25">
      <c r="A12" s="79" t="s">
        <v>261</v>
      </c>
      <c r="B12" s="119">
        <v>0</v>
      </c>
      <c r="C12" s="98">
        <f t="shared" si="1"/>
        <v>0</v>
      </c>
      <c r="D12" s="98" t="e">
        <f>C12/'rent summary'!$D$25</f>
        <v>#DIV/0!</v>
      </c>
    </row>
    <row r="13" spans="1:5" ht="31.5" x14ac:dyDescent="0.25">
      <c r="A13" s="80" t="s">
        <v>312</v>
      </c>
      <c r="B13" s="119">
        <v>0</v>
      </c>
      <c r="C13" s="98">
        <f t="shared" si="1"/>
        <v>0</v>
      </c>
      <c r="D13" s="98" t="e">
        <f>C13/'rent summary'!$D$25</f>
        <v>#DIV/0!</v>
      </c>
    </row>
    <row r="14" spans="1:5" x14ac:dyDescent="0.25">
      <c r="A14" s="79" t="s">
        <v>311</v>
      </c>
      <c r="B14" s="119">
        <v>0</v>
      </c>
      <c r="C14" s="98">
        <f t="shared" si="1"/>
        <v>0</v>
      </c>
      <c r="D14" s="98" t="e">
        <f>C14/'rent summary'!$D$25</f>
        <v>#DIV/0!</v>
      </c>
    </row>
    <row r="15" spans="1:5" x14ac:dyDescent="0.25">
      <c r="A15" s="81" t="s">
        <v>310</v>
      </c>
      <c r="B15" s="119">
        <v>0</v>
      </c>
      <c r="C15" s="98">
        <f t="shared" si="1"/>
        <v>0</v>
      </c>
      <c r="D15" s="98" t="e">
        <f>C15/'rent summary'!$D$25</f>
        <v>#DIV/0!</v>
      </c>
    </row>
    <row r="16" spans="1:5" ht="16.5" thickBot="1" x14ac:dyDescent="0.3">
      <c r="A16" s="82" t="s">
        <v>309</v>
      </c>
      <c r="B16" s="120">
        <v>0</v>
      </c>
      <c r="C16" s="180">
        <f t="shared" si="1"/>
        <v>0</v>
      </c>
      <c r="D16" s="180" t="e">
        <f>C16/'rent summary'!$D$25</f>
        <v>#DIV/0!</v>
      </c>
    </row>
    <row r="17" spans="1:4" x14ac:dyDescent="0.25">
      <c r="A17" s="80" t="s">
        <v>53</v>
      </c>
      <c r="B17" s="27">
        <f>SUM(B5:B16)</f>
        <v>0</v>
      </c>
      <c r="C17" s="27">
        <f t="shared" si="1"/>
        <v>0</v>
      </c>
      <c r="D17" s="98" t="e">
        <f>C17/'rent summary'!$D$25</f>
        <v>#DIV/0!</v>
      </c>
    </row>
    <row r="19" spans="1:4" x14ac:dyDescent="0.25">
      <c r="A19" s="181" t="s">
        <v>279</v>
      </c>
      <c r="B19" s="121"/>
      <c r="C19" s="121"/>
      <c r="D19" s="121"/>
    </row>
    <row r="20" spans="1:4" ht="16.5" thickBot="1" x14ac:dyDescent="0.3">
      <c r="A20" s="83" t="s">
        <v>308</v>
      </c>
      <c r="B20" s="225">
        <f>'psh budget and plan'!H16</f>
        <v>0</v>
      </c>
      <c r="C20" s="180">
        <f>B20/12</f>
        <v>0</v>
      </c>
      <c r="D20" s="180" t="e">
        <f>C20/'rent summary'!$D$25</f>
        <v>#DIV/0!</v>
      </c>
    </row>
    <row r="21" spans="1:4" x14ac:dyDescent="0.25">
      <c r="A21" s="84" t="s">
        <v>280</v>
      </c>
      <c r="B21" s="122">
        <f>B20</f>
        <v>0</v>
      </c>
      <c r="C21" s="122">
        <f>B21/12</f>
        <v>0</v>
      </c>
      <c r="D21" s="98" t="e">
        <f>C21/'rent summary'!$D$25</f>
        <v>#DIV/0!</v>
      </c>
    </row>
    <row r="23" spans="1:4" x14ac:dyDescent="0.25">
      <c r="A23" s="78" t="s">
        <v>281</v>
      </c>
    </row>
    <row r="24" spans="1:4" x14ac:dyDescent="0.25">
      <c r="A24" s="79" t="s">
        <v>304</v>
      </c>
      <c r="B24" s="119">
        <v>0</v>
      </c>
      <c r="C24" s="98">
        <f t="shared" ref="C24:C29" si="2">B24/12</f>
        <v>0</v>
      </c>
      <c r="D24" s="98" t="e">
        <f>C24/'rent summary'!$D$25</f>
        <v>#DIV/0!</v>
      </c>
    </row>
    <row r="25" spans="1:4" x14ac:dyDescent="0.25">
      <c r="A25" s="79" t="s">
        <v>305</v>
      </c>
      <c r="B25" s="119">
        <v>0</v>
      </c>
      <c r="C25" s="98">
        <f t="shared" si="2"/>
        <v>0</v>
      </c>
      <c r="D25" s="98" t="e">
        <f>C25/'rent summary'!$D$25</f>
        <v>#DIV/0!</v>
      </c>
    </row>
    <row r="26" spans="1:4" x14ac:dyDescent="0.25">
      <c r="A26" s="81" t="s">
        <v>306</v>
      </c>
      <c r="B26" s="119">
        <v>0</v>
      </c>
      <c r="C26" s="98">
        <f t="shared" si="2"/>
        <v>0</v>
      </c>
      <c r="D26" s="122" t="e">
        <f>C26/'rent summary'!$D$25</f>
        <v>#DIV/0!</v>
      </c>
    </row>
    <row r="27" spans="1:4" x14ac:dyDescent="0.25">
      <c r="A27" s="81" t="s">
        <v>307</v>
      </c>
      <c r="B27" s="123">
        <v>0</v>
      </c>
      <c r="C27" s="98">
        <f t="shared" si="2"/>
        <v>0</v>
      </c>
      <c r="D27" s="122" t="e">
        <f>C27/'rent summary'!$D$25</f>
        <v>#DIV/0!</v>
      </c>
    </row>
    <row r="28" spans="1:4" ht="16.5" thickBot="1" x14ac:dyDescent="0.3">
      <c r="A28" s="82" t="s">
        <v>113</v>
      </c>
      <c r="B28" s="120">
        <v>0</v>
      </c>
      <c r="C28" s="180">
        <f t="shared" si="2"/>
        <v>0</v>
      </c>
      <c r="D28" s="180" t="e">
        <f>C28/'rent summary'!$D$25</f>
        <v>#DIV/0!</v>
      </c>
    </row>
    <row r="29" spans="1:4" x14ac:dyDescent="0.25">
      <c r="A29" s="84" t="s">
        <v>54</v>
      </c>
      <c r="B29" s="27">
        <f>SUM(B24:B28)</f>
        <v>0</v>
      </c>
      <c r="C29" s="27">
        <f t="shared" si="2"/>
        <v>0</v>
      </c>
      <c r="D29" s="98" t="e">
        <f>C29/'rent summary'!$D$25</f>
        <v>#DIV/0!</v>
      </c>
    </row>
    <row r="30" spans="1:4" x14ac:dyDescent="0.25">
      <c r="A30" s="121"/>
    </row>
    <row r="31" spans="1:4" x14ac:dyDescent="0.25">
      <c r="A31" s="78" t="s">
        <v>282</v>
      </c>
    </row>
    <row r="32" spans="1:4" ht="31.5" x14ac:dyDescent="0.25">
      <c r="A32" s="85" t="s">
        <v>295</v>
      </c>
      <c r="B32" s="119">
        <v>0</v>
      </c>
      <c r="C32" s="98">
        <f>B32/12</f>
        <v>0</v>
      </c>
      <c r="D32" s="98" t="e">
        <f>C32/'rent summary'!$D$25</f>
        <v>#DIV/0!</v>
      </c>
    </row>
    <row r="33" spans="1:5" x14ac:dyDescent="0.25">
      <c r="A33" s="79" t="s">
        <v>297</v>
      </c>
      <c r="B33" s="119">
        <v>0</v>
      </c>
      <c r="C33" s="98">
        <f t="shared" ref="C33:C40" si="3">B33/12</f>
        <v>0</v>
      </c>
      <c r="D33" s="98" t="e">
        <f>C33/'rent summary'!$D$25</f>
        <v>#DIV/0!</v>
      </c>
    </row>
    <row r="34" spans="1:5" ht="31.5" x14ac:dyDescent="0.25">
      <c r="A34" s="86" t="s">
        <v>300</v>
      </c>
      <c r="B34" s="119">
        <v>0</v>
      </c>
      <c r="C34" s="122">
        <f t="shared" si="3"/>
        <v>0</v>
      </c>
      <c r="D34" s="122" t="e">
        <f>C34/'rent summary'!$D$25</f>
        <v>#DIV/0!</v>
      </c>
    </row>
    <row r="35" spans="1:5" x14ac:dyDescent="0.25">
      <c r="A35" s="79" t="s">
        <v>293</v>
      </c>
      <c r="B35" s="119">
        <v>0</v>
      </c>
      <c r="C35" s="98">
        <f t="shared" si="3"/>
        <v>0</v>
      </c>
      <c r="D35" s="98" t="e">
        <f>C35/'rent summary'!$D$25</f>
        <v>#DIV/0!</v>
      </c>
    </row>
    <row r="36" spans="1:5" x14ac:dyDescent="0.25">
      <c r="A36" s="79" t="s">
        <v>298</v>
      </c>
      <c r="B36" s="119">
        <v>0</v>
      </c>
      <c r="C36" s="98">
        <f t="shared" si="3"/>
        <v>0</v>
      </c>
      <c r="D36" s="98" t="e">
        <f>C36/'rent summary'!$D$25</f>
        <v>#DIV/0!</v>
      </c>
    </row>
    <row r="37" spans="1:5" x14ac:dyDescent="0.25">
      <c r="A37" s="79" t="s">
        <v>294</v>
      </c>
      <c r="B37" s="119">
        <v>0</v>
      </c>
      <c r="C37" s="98">
        <f t="shared" si="3"/>
        <v>0</v>
      </c>
      <c r="D37" s="98" t="e">
        <f>C37/'rent summary'!$D$25</f>
        <v>#DIV/0!</v>
      </c>
    </row>
    <row r="38" spans="1:5" x14ac:dyDescent="0.25">
      <c r="A38" s="85" t="s">
        <v>296</v>
      </c>
      <c r="B38" s="119">
        <v>0</v>
      </c>
      <c r="C38" s="98">
        <f t="shared" si="3"/>
        <v>0</v>
      </c>
      <c r="D38" s="98" t="e">
        <f>C38/'rent summary'!$D$25</f>
        <v>#DIV/0!</v>
      </c>
    </row>
    <row r="39" spans="1:5" ht="31.5" x14ac:dyDescent="0.25">
      <c r="A39" s="85" t="s">
        <v>299</v>
      </c>
      <c r="B39" s="123">
        <v>0</v>
      </c>
      <c r="C39" s="98">
        <f t="shared" ref="C39" si="4">B39/12</f>
        <v>0</v>
      </c>
      <c r="D39" s="98" t="e">
        <f>C39/'rent summary'!$D$25</f>
        <v>#DIV/0!</v>
      </c>
    </row>
    <row r="40" spans="1:5" ht="16.5" thickBot="1" x14ac:dyDescent="0.3">
      <c r="A40" s="87" t="s">
        <v>425</v>
      </c>
      <c r="B40" s="120">
        <v>0</v>
      </c>
      <c r="C40" s="180">
        <f t="shared" si="3"/>
        <v>0</v>
      </c>
      <c r="D40" s="180" t="e">
        <f>C40/'rent summary'!$D$25</f>
        <v>#DIV/0!</v>
      </c>
      <c r="E40" s="121"/>
    </row>
    <row r="41" spans="1:5" x14ac:dyDescent="0.25">
      <c r="A41" s="19" t="s">
        <v>55</v>
      </c>
      <c r="B41" s="27">
        <f>SUM(B32:B40)</f>
        <v>0</v>
      </c>
      <c r="C41" s="27">
        <f>B41/12</f>
        <v>0</v>
      </c>
      <c r="D41" s="98" t="e">
        <f>C41/'rent summary'!$D$25</f>
        <v>#DIV/0!</v>
      </c>
    </row>
    <row r="43" spans="1:5" x14ac:dyDescent="0.25">
      <c r="A43" s="97" t="s">
        <v>283</v>
      </c>
    </row>
    <row r="44" spans="1:5" x14ac:dyDescent="0.25">
      <c r="A44" s="79" t="s">
        <v>288</v>
      </c>
      <c r="B44" s="119">
        <v>0</v>
      </c>
      <c r="C44" s="98">
        <f>B44/12</f>
        <v>0</v>
      </c>
      <c r="D44" s="98" t="e">
        <f>C44/'rent summary'!$D$25</f>
        <v>#DIV/0!</v>
      </c>
    </row>
    <row r="45" spans="1:5" ht="31.5" x14ac:dyDescent="0.25">
      <c r="A45" s="86" t="s">
        <v>289</v>
      </c>
      <c r="B45" s="119">
        <v>0</v>
      </c>
      <c r="C45" s="122">
        <f t="shared" ref="C45:C50" si="5">B45/12</f>
        <v>0</v>
      </c>
      <c r="D45" s="122" t="e">
        <f>C45/'rent summary'!$D$25</f>
        <v>#DIV/0!</v>
      </c>
    </row>
    <row r="46" spans="1:5" x14ac:dyDescent="0.25">
      <c r="A46" s="19" t="s">
        <v>284</v>
      </c>
      <c r="B46" s="119">
        <v>0</v>
      </c>
      <c r="C46" s="98">
        <f t="shared" si="5"/>
        <v>0</v>
      </c>
      <c r="D46" s="98" t="e">
        <f>C46/'rent summary'!$D$25</f>
        <v>#DIV/0!</v>
      </c>
    </row>
    <row r="47" spans="1:5" x14ac:dyDescent="0.25">
      <c r="A47" s="19" t="s">
        <v>290</v>
      </c>
      <c r="B47" s="119">
        <v>0</v>
      </c>
      <c r="C47" s="98">
        <f t="shared" si="5"/>
        <v>0</v>
      </c>
      <c r="D47" s="98" t="e">
        <f>C47/'rent summary'!$D$25</f>
        <v>#DIV/0!</v>
      </c>
    </row>
    <row r="48" spans="1:5" x14ac:dyDescent="0.25">
      <c r="A48" s="19" t="s">
        <v>291</v>
      </c>
      <c r="B48" s="119">
        <v>0</v>
      </c>
      <c r="C48" s="98">
        <f t="shared" si="5"/>
        <v>0</v>
      </c>
      <c r="D48" s="98" t="e">
        <f>C48/'rent summary'!$D$25</f>
        <v>#DIV/0!</v>
      </c>
    </row>
    <row r="49" spans="1:6" ht="16.5" thickBot="1" x14ac:dyDescent="0.3">
      <c r="A49" s="87" t="s">
        <v>292</v>
      </c>
      <c r="B49" s="120">
        <v>0</v>
      </c>
      <c r="C49" s="180">
        <f t="shared" si="5"/>
        <v>0</v>
      </c>
      <c r="D49" s="180" t="e">
        <f>C49/'rent summary'!$D$25</f>
        <v>#DIV/0!</v>
      </c>
    </row>
    <row r="50" spans="1:6" x14ac:dyDescent="0.25">
      <c r="A50" s="81" t="s">
        <v>277</v>
      </c>
      <c r="B50" s="98">
        <f>SUM(B44:B49)</f>
        <v>0</v>
      </c>
      <c r="C50" s="98">
        <f t="shared" si="5"/>
        <v>0</v>
      </c>
      <c r="D50" s="98" t="e">
        <f>C50/'rent summary'!$D$25</f>
        <v>#DIV/0!</v>
      </c>
    </row>
    <row r="51" spans="1:6" x14ac:dyDescent="0.25">
      <c r="A51" s="81"/>
      <c r="B51" s="98"/>
      <c r="C51" s="98"/>
      <c r="D51" s="98"/>
    </row>
    <row r="52" spans="1:6" x14ac:dyDescent="0.25">
      <c r="A52" s="81" t="s">
        <v>286</v>
      </c>
      <c r="B52" s="98"/>
      <c r="C52" s="98"/>
      <c r="D52" s="98"/>
    </row>
    <row r="53" spans="1:6" x14ac:dyDescent="0.25">
      <c r="A53" s="19" t="s">
        <v>301</v>
      </c>
      <c r="B53" s="119" t="e">
        <f>amortizations!B10</f>
        <v>#NUM!</v>
      </c>
      <c r="C53" s="98" t="e">
        <f>B53/12</f>
        <v>#NUM!</v>
      </c>
      <c r="D53" s="98" t="e">
        <f>C53/'rent summary'!$D$25</f>
        <v>#NUM!</v>
      </c>
    </row>
    <row r="54" spans="1:6" x14ac:dyDescent="0.25">
      <c r="A54" s="19" t="s">
        <v>302</v>
      </c>
      <c r="B54" s="119">
        <v>0</v>
      </c>
      <c r="C54" s="98">
        <f>B54/12</f>
        <v>0</v>
      </c>
      <c r="D54" s="98" t="e">
        <f>C54/'rent summary'!$D$25</f>
        <v>#DIV/0!</v>
      </c>
    </row>
    <row r="55" spans="1:6" ht="16.5" thickBot="1" x14ac:dyDescent="0.3">
      <c r="A55" s="83" t="s">
        <v>303</v>
      </c>
      <c r="B55" s="120">
        <v>0</v>
      </c>
      <c r="C55" s="180">
        <f>B55/12</f>
        <v>0</v>
      </c>
      <c r="D55" s="180" t="e">
        <f>C55/'rent summary'!$D$25</f>
        <v>#DIV/0!</v>
      </c>
    </row>
    <row r="56" spans="1:6" x14ac:dyDescent="0.25">
      <c r="A56" s="19" t="s">
        <v>285</v>
      </c>
      <c r="B56" s="122" t="e">
        <f>SUM(B53:B55)</f>
        <v>#NUM!</v>
      </c>
      <c r="C56" s="122" t="e">
        <f>B56/12</f>
        <v>#NUM!</v>
      </c>
      <c r="D56" s="98" t="e">
        <f>C56/'rent summary'!$D$25</f>
        <v>#NUM!</v>
      </c>
    </row>
    <row r="57" spans="1:6" x14ac:dyDescent="0.25">
      <c r="A57" s="25"/>
      <c r="B57" s="27"/>
      <c r="C57" s="27"/>
      <c r="D57" s="98"/>
    </row>
    <row r="58" spans="1:6" ht="16.5" thickBot="1" x14ac:dyDescent="0.3">
      <c r="A58" s="83" t="s">
        <v>107</v>
      </c>
      <c r="B58" s="180">
        <v>0</v>
      </c>
      <c r="C58" s="180">
        <f>B58/12</f>
        <v>0</v>
      </c>
      <c r="D58" s="180" t="e">
        <f>C58/'rent summary'!$D$25</f>
        <v>#DIV/0!</v>
      </c>
      <c r="F58" s="182" t="s">
        <v>214</v>
      </c>
    </row>
    <row r="59" spans="1:6" x14ac:dyDescent="0.25">
      <c r="F59" s="183" t="s">
        <v>287</v>
      </c>
    </row>
    <row r="60" spans="1:6" ht="16.5" customHeight="1" thickBot="1" x14ac:dyDescent="0.3">
      <c r="A60" s="88" t="s">
        <v>35</v>
      </c>
      <c r="B60" s="158" t="e">
        <f>B58+B56+B50+B41+B29+B21+B17</f>
        <v>#NUM!</v>
      </c>
      <c r="C60" s="158" t="e">
        <f>B60/12</f>
        <v>#NUM!</v>
      </c>
      <c r="D60" s="158" t="e">
        <f>C60/'rent summary'!$D$25</f>
        <v>#NUM!</v>
      </c>
      <c r="F60" s="184" t="e">
        <f>D17+D21+D29+D41+D50</f>
        <v>#DIV/0!</v>
      </c>
    </row>
    <row r="61" spans="1:6" ht="16.5" thickTop="1" x14ac:dyDescent="0.25"/>
    <row r="62" spans="1:6" x14ac:dyDescent="0.25">
      <c r="A62" s="208" t="s">
        <v>353</v>
      </c>
      <c r="B62" s="208"/>
      <c r="C62" s="208"/>
      <c r="D62" s="208"/>
    </row>
    <row r="63" spans="1:6" x14ac:dyDescent="0.25">
      <c r="A63" s="211" t="s">
        <v>222</v>
      </c>
      <c r="B63" s="208">
        <v>0</v>
      </c>
      <c r="C63" s="208"/>
      <c r="D63" s="208"/>
    </row>
    <row r="64" spans="1:6" x14ac:dyDescent="0.25">
      <c r="A64" s="211" t="s">
        <v>223</v>
      </c>
      <c r="B64" s="208">
        <v>0</v>
      </c>
      <c r="C64" s="208"/>
      <c r="D64" s="208"/>
    </row>
    <row r="65" spans="1:4" x14ac:dyDescent="0.25">
      <c r="A65" s="211" t="s">
        <v>224</v>
      </c>
      <c r="B65" s="208">
        <v>0</v>
      </c>
      <c r="C65" s="208"/>
      <c r="D65" s="208"/>
    </row>
    <row r="66" spans="1:4" x14ac:dyDescent="0.25">
      <c r="A66" s="212" t="s">
        <v>225</v>
      </c>
      <c r="B66" s="213">
        <v>0</v>
      </c>
      <c r="C66" s="208"/>
      <c r="D66" s="208"/>
    </row>
    <row r="67" spans="1:4" ht="31.5" x14ac:dyDescent="0.25">
      <c r="A67" s="214" t="s">
        <v>226</v>
      </c>
      <c r="B67" s="208" t="e">
        <f>B60-SUM(B63:B66)</f>
        <v>#NUM!</v>
      </c>
      <c r="C67" s="208"/>
      <c r="D67" s="208"/>
    </row>
  </sheetData>
  <sortState xmlns:xlrd2="http://schemas.microsoft.com/office/spreadsheetml/2017/richdata2" ref="A31:F38">
    <sortCondition ref="A31:A38"/>
  </sortState>
  <phoneticPr fontId="0" type="noConversion"/>
  <dataValidations count="1">
    <dataValidation allowBlank="1" showErrorMessage="1" error="Enter whole numbers" sqref="B5:B16" xr:uid="{51F1AA4D-B975-4024-882C-596E62FACBCF}"/>
  </dataValidations>
  <pageMargins left="0.75" right="0.75" top="1" bottom="1" header="0.5" footer="0.5"/>
  <pageSetup scale="56" orientation="portrait" r:id="rId1"/>
  <headerFooter alignWithMargins="0">
    <oddFooter>&amp;L&amp;F
&amp;D&amp;T&amp;R&amp;"Times New Roman,Regular"&amp;8revision date:  8/6/2007</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79"/>
  <sheetViews>
    <sheetView zoomScale="81" zoomScaleNormal="81" workbookViewId="0">
      <pane ySplit="2" topLeftCell="A3" activePane="bottomLeft" state="frozen"/>
      <selection pane="bottomLeft" activeCell="C23" sqref="C23"/>
    </sheetView>
  </sheetViews>
  <sheetFormatPr defaultColWidth="8.6640625" defaultRowHeight="15.75" x14ac:dyDescent="0.25"/>
  <cols>
    <col min="1" max="1" width="29.88671875" style="97" customWidth="1"/>
    <col min="2" max="3" width="9.88671875" style="97" customWidth="1"/>
    <col min="4" max="5" width="9.77734375" style="97" customWidth="1"/>
    <col min="6" max="16" width="8.77734375" style="97" bestFit="1" customWidth="1"/>
    <col min="17" max="17" width="10.109375" style="97" customWidth="1"/>
    <col min="18" max="26" width="8.77734375" style="97" bestFit="1" customWidth="1"/>
    <col min="27" max="27" width="10" style="97" bestFit="1" customWidth="1"/>
    <col min="28" max="28" width="8.77734375" style="97" bestFit="1" customWidth="1"/>
    <col min="29" max="16384" width="8.6640625" style="97"/>
  </cols>
  <sheetData>
    <row r="1" spans="1:32" ht="20.25" thickTop="1" thickBot="1" x14ac:dyDescent="0.35">
      <c r="A1" s="106">
        <f ca="1">assumptions!A1</f>
        <v>44454.635011921295</v>
      </c>
      <c r="B1" s="71"/>
      <c r="C1" s="71" t="str">
        <f>assumptions!B1</f>
        <v>Project Name</v>
      </c>
      <c r="D1" s="22"/>
      <c r="E1" s="22"/>
      <c r="F1" s="72"/>
      <c r="G1" s="22"/>
      <c r="H1" s="22"/>
      <c r="I1" s="22"/>
      <c r="J1" s="22"/>
      <c r="K1" s="22"/>
      <c r="L1" s="22"/>
      <c r="M1" s="22"/>
      <c r="N1" s="22"/>
      <c r="O1" s="22"/>
      <c r="P1" s="22"/>
      <c r="Q1" s="22"/>
      <c r="R1" s="22"/>
      <c r="S1" s="22"/>
      <c r="T1" s="22"/>
      <c r="U1" s="22"/>
      <c r="V1" s="22"/>
      <c r="W1" s="22"/>
      <c r="X1" s="22"/>
      <c r="Y1" s="22"/>
      <c r="Z1" s="72" t="s">
        <v>56</v>
      </c>
      <c r="AA1" s="73">
        <f ca="1">NOW()</f>
        <v>44454.635011921295</v>
      </c>
      <c r="AB1" s="22"/>
      <c r="AC1" s="22"/>
      <c r="AD1" s="22"/>
      <c r="AE1" s="22"/>
      <c r="AF1" s="22"/>
    </row>
    <row r="2" spans="1:32" ht="16.5" thickTop="1" x14ac:dyDescent="0.25">
      <c r="A2" s="22"/>
      <c r="B2" s="74" t="s">
        <v>57</v>
      </c>
      <c r="C2" s="36">
        <v>1</v>
      </c>
      <c r="D2" s="36">
        <f t="shared" ref="D2:S2" si="0">C2+1</f>
        <v>2</v>
      </c>
      <c r="E2" s="36">
        <f t="shared" si="0"/>
        <v>3</v>
      </c>
      <c r="F2" s="36">
        <f t="shared" si="0"/>
        <v>4</v>
      </c>
      <c r="G2" s="36">
        <f t="shared" si="0"/>
        <v>5</v>
      </c>
      <c r="H2" s="36">
        <f t="shared" si="0"/>
        <v>6</v>
      </c>
      <c r="I2" s="36">
        <f t="shared" si="0"/>
        <v>7</v>
      </c>
      <c r="J2" s="36">
        <f t="shared" si="0"/>
        <v>8</v>
      </c>
      <c r="K2" s="36">
        <f t="shared" si="0"/>
        <v>9</v>
      </c>
      <c r="L2" s="36">
        <f t="shared" si="0"/>
        <v>10</v>
      </c>
      <c r="M2" s="36">
        <f t="shared" si="0"/>
        <v>11</v>
      </c>
      <c r="N2" s="36">
        <f t="shared" si="0"/>
        <v>12</v>
      </c>
      <c r="O2" s="36">
        <f t="shared" si="0"/>
        <v>13</v>
      </c>
      <c r="P2" s="36">
        <f t="shared" si="0"/>
        <v>14</v>
      </c>
      <c r="Q2" s="36">
        <f t="shared" si="0"/>
        <v>15</v>
      </c>
      <c r="R2" s="36">
        <f t="shared" si="0"/>
        <v>16</v>
      </c>
      <c r="S2" s="36">
        <f t="shared" si="0"/>
        <v>17</v>
      </c>
      <c r="T2" s="36">
        <f t="shared" ref="T2:AF2" si="1">S2+1</f>
        <v>18</v>
      </c>
      <c r="U2" s="36">
        <f t="shared" si="1"/>
        <v>19</v>
      </c>
      <c r="V2" s="36">
        <f t="shared" si="1"/>
        <v>20</v>
      </c>
      <c r="W2" s="36">
        <f t="shared" si="1"/>
        <v>21</v>
      </c>
      <c r="X2" s="36">
        <f t="shared" si="1"/>
        <v>22</v>
      </c>
      <c r="Y2" s="36">
        <f t="shared" si="1"/>
        <v>23</v>
      </c>
      <c r="Z2" s="36">
        <f t="shared" si="1"/>
        <v>24</v>
      </c>
      <c r="AA2" s="36">
        <f t="shared" si="1"/>
        <v>25</v>
      </c>
      <c r="AB2" s="36">
        <f t="shared" si="1"/>
        <v>26</v>
      </c>
      <c r="AC2" s="36">
        <f t="shared" si="1"/>
        <v>27</v>
      </c>
      <c r="AD2" s="36">
        <f t="shared" si="1"/>
        <v>28</v>
      </c>
      <c r="AE2" s="36">
        <f t="shared" si="1"/>
        <v>29</v>
      </c>
      <c r="AF2" s="36">
        <f t="shared" si="1"/>
        <v>30</v>
      </c>
    </row>
    <row r="3" spans="1:32" s="110" customFormat="1" x14ac:dyDescent="0.25">
      <c r="A3" s="9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2" x14ac:dyDescent="0.25">
      <c r="A4" s="97" t="s">
        <v>184</v>
      </c>
    </row>
    <row r="5" spans="1:32" x14ac:dyDescent="0.25">
      <c r="A5" s="25" t="s">
        <v>185</v>
      </c>
      <c r="C5" s="98">
        <f>'rent summary'!G25</f>
        <v>0</v>
      </c>
      <c r="D5" s="98">
        <f>C5+(C5*assumptions!$E$3)</f>
        <v>0</v>
      </c>
      <c r="E5" s="98">
        <f>D5+(D5*assumptions!$E$3)</f>
        <v>0</v>
      </c>
      <c r="F5" s="98">
        <f>E5+(E5*assumptions!$E$3)</f>
        <v>0</v>
      </c>
      <c r="G5" s="98">
        <f>F5+(F5*assumptions!$E$3)</f>
        <v>0</v>
      </c>
      <c r="H5" s="98">
        <f>G5+(G5*assumptions!$E$3)</f>
        <v>0</v>
      </c>
      <c r="I5" s="98">
        <f>H5+(H5*assumptions!$E$3)</f>
        <v>0</v>
      </c>
      <c r="J5" s="98">
        <f>I5+(I5*assumptions!$E$3)</f>
        <v>0</v>
      </c>
      <c r="K5" s="98">
        <f>J5+(J5*assumptions!$E$3)</f>
        <v>0</v>
      </c>
      <c r="L5" s="98">
        <f>K5+(K5*assumptions!$E$3)</f>
        <v>0</v>
      </c>
      <c r="M5" s="98">
        <f>L5+(L5*assumptions!$E$3)</f>
        <v>0</v>
      </c>
      <c r="N5" s="98">
        <f>M5+(M5*assumptions!$E$3)</f>
        <v>0</v>
      </c>
      <c r="O5" s="98">
        <f>N5+(N5*assumptions!$E$3)</f>
        <v>0</v>
      </c>
      <c r="P5" s="98">
        <f>O5+(O5*assumptions!$E$3)</f>
        <v>0</v>
      </c>
      <c r="Q5" s="98">
        <f>P5+(P5*assumptions!$E$3)</f>
        <v>0</v>
      </c>
      <c r="R5" s="98">
        <f>Q5+(Q5*assumptions!$E$3)</f>
        <v>0</v>
      </c>
      <c r="S5" s="98">
        <f>R5+(R5*assumptions!$E$3)</f>
        <v>0</v>
      </c>
      <c r="T5" s="98">
        <f>S5+(S5*assumptions!$E$3)</f>
        <v>0</v>
      </c>
      <c r="U5" s="98">
        <f>T5+(T5*assumptions!$E$3)</f>
        <v>0</v>
      </c>
      <c r="V5" s="98">
        <f>U5+(U5*assumptions!$E$3)</f>
        <v>0</v>
      </c>
      <c r="W5" s="98">
        <f>V5+(V5*assumptions!$E$3)</f>
        <v>0</v>
      </c>
      <c r="X5" s="98">
        <f>W5+(W5*assumptions!$E$3)</f>
        <v>0</v>
      </c>
      <c r="Y5" s="98">
        <f>X5+(X5*assumptions!$E$3)</f>
        <v>0</v>
      </c>
      <c r="Z5" s="98">
        <f>Y5+(Y5*assumptions!$E$3)</f>
        <v>0</v>
      </c>
      <c r="AA5" s="98">
        <f>Z5+(Z5*assumptions!$E$3)</f>
        <v>0</v>
      </c>
      <c r="AB5" s="98">
        <f>AA5+(AA5*assumptions!$E$3)</f>
        <v>0</v>
      </c>
      <c r="AC5" s="98">
        <f>AB5+(AB5*assumptions!$E$3)</f>
        <v>0</v>
      </c>
      <c r="AD5" s="98">
        <f>AC5+(AC5*assumptions!$E$3)</f>
        <v>0</v>
      </c>
      <c r="AE5" s="98">
        <f>AD5+(AD5*assumptions!$E$3)</f>
        <v>0</v>
      </c>
      <c r="AF5" s="98">
        <f>AE5+(AE5*assumptions!$E$3)</f>
        <v>0</v>
      </c>
    </row>
    <row r="6" spans="1:32" x14ac:dyDescent="0.25">
      <c r="A6" s="25" t="s">
        <v>186</v>
      </c>
      <c r="C6" s="98">
        <f>SUM('rent summary'!G33:G36)</f>
        <v>0</v>
      </c>
      <c r="D6" s="98">
        <f>C6+(C6*assumptions!$E$4)</f>
        <v>0</v>
      </c>
      <c r="E6" s="98">
        <f>D6+(D6*assumptions!$E$4)</f>
        <v>0</v>
      </c>
      <c r="F6" s="98">
        <f>E6+(E6*assumptions!$E$4)</f>
        <v>0</v>
      </c>
      <c r="G6" s="98">
        <f>F6+(F6*assumptions!$E$4)</f>
        <v>0</v>
      </c>
      <c r="H6" s="98">
        <f>G6+(G6*assumptions!$E$4)</f>
        <v>0</v>
      </c>
      <c r="I6" s="98">
        <f>H6+(H6*assumptions!$E$4)</f>
        <v>0</v>
      </c>
      <c r="J6" s="98">
        <f>I6+(I6*assumptions!$E$4)</f>
        <v>0</v>
      </c>
      <c r="K6" s="98">
        <f>J6+(J6*assumptions!$E$4)</f>
        <v>0</v>
      </c>
      <c r="L6" s="98">
        <f>K6+(K6*assumptions!$E$4)</f>
        <v>0</v>
      </c>
      <c r="M6" s="98">
        <f>L6+(L6*assumptions!$E$4)</f>
        <v>0</v>
      </c>
      <c r="N6" s="98">
        <f>M6+(M6*assumptions!$E$4)</f>
        <v>0</v>
      </c>
      <c r="O6" s="98">
        <f>N6+(N6*assumptions!$E$4)</f>
        <v>0</v>
      </c>
      <c r="P6" s="98">
        <f>O6+(O6*assumptions!$E$4)</f>
        <v>0</v>
      </c>
      <c r="Q6" s="98">
        <f>P6+(P6*assumptions!$E$4)</f>
        <v>0</v>
      </c>
      <c r="R6" s="98">
        <f>Q6+(Q6*assumptions!$E$4)</f>
        <v>0</v>
      </c>
      <c r="S6" s="98">
        <f>R6+(R6*assumptions!$E$4)</f>
        <v>0</v>
      </c>
      <c r="T6" s="98">
        <f>S6+(S6*assumptions!$E$4)</f>
        <v>0</v>
      </c>
      <c r="U6" s="98">
        <f>T6+(T6*assumptions!$E$4)</f>
        <v>0</v>
      </c>
      <c r="V6" s="98">
        <f>U6+(U6*assumptions!$E$4)</f>
        <v>0</v>
      </c>
      <c r="W6" s="98">
        <f>V6+(V6*assumptions!$E$4)</f>
        <v>0</v>
      </c>
      <c r="X6" s="98">
        <f>W6+(W6*assumptions!$E$4)</f>
        <v>0</v>
      </c>
      <c r="Y6" s="98">
        <f>X6+(X6*assumptions!$E$4)</f>
        <v>0</v>
      </c>
      <c r="Z6" s="98">
        <f>Y6+(Y6*assumptions!$E$4)</f>
        <v>0</v>
      </c>
      <c r="AA6" s="98">
        <f>Z6+(Z6*assumptions!$E$4)</f>
        <v>0</v>
      </c>
      <c r="AB6" s="98">
        <f>AA6+(AA6*assumptions!$E$4)</f>
        <v>0</v>
      </c>
      <c r="AC6" s="98">
        <f>AB6+(AB6*assumptions!$E$4)</f>
        <v>0</v>
      </c>
      <c r="AD6" s="98">
        <f>AC6+(AC6*assumptions!$E$4)</f>
        <v>0</v>
      </c>
      <c r="AE6" s="98">
        <f>AD6+(AD6*assumptions!$E$4)</f>
        <v>0</v>
      </c>
      <c r="AF6" s="98">
        <f>AE6+(AE6*assumptions!$E$4)</f>
        <v>0</v>
      </c>
    </row>
    <row r="7" spans="1:32" x14ac:dyDescent="0.25">
      <c r="A7" s="25" t="s">
        <v>187</v>
      </c>
      <c r="C7" s="98">
        <f>'rent summary'!G28</f>
        <v>0</v>
      </c>
      <c r="D7" s="98">
        <f>-D5*assumptions!$E$7</f>
        <v>0</v>
      </c>
      <c r="E7" s="98">
        <f>-E5*assumptions!$E$7</f>
        <v>0</v>
      </c>
      <c r="F7" s="98">
        <f>-F5*assumptions!$E$7</f>
        <v>0</v>
      </c>
      <c r="G7" s="98">
        <f>-G5*assumptions!$E$7</f>
        <v>0</v>
      </c>
      <c r="H7" s="98">
        <f>-H5*assumptions!$E$7</f>
        <v>0</v>
      </c>
      <c r="I7" s="98">
        <f>-I5*assumptions!$E$7</f>
        <v>0</v>
      </c>
      <c r="J7" s="98">
        <f>-J5*assumptions!$E$7</f>
        <v>0</v>
      </c>
      <c r="K7" s="98">
        <f>-K5*assumptions!$E$7</f>
        <v>0</v>
      </c>
      <c r="L7" s="98">
        <f>-L5*assumptions!$E$7</f>
        <v>0</v>
      </c>
      <c r="M7" s="98">
        <f>-M5*assumptions!$E$7</f>
        <v>0</v>
      </c>
      <c r="N7" s="98">
        <f>-N5*assumptions!$E$7</f>
        <v>0</v>
      </c>
      <c r="O7" s="98">
        <f>-O5*assumptions!$E$7</f>
        <v>0</v>
      </c>
      <c r="P7" s="98">
        <f>-P5*assumptions!$E$7</f>
        <v>0</v>
      </c>
      <c r="Q7" s="98">
        <f>-Q5*assumptions!$E$7</f>
        <v>0</v>
      </c>
      <c r="R7" s="98">
        <f>-R5*assumptions!$E$7</f>
        <v>0</v>
      </c>
      <c r="S7" s="98">
        <f>-S5*assumptions!$E$7</f>
        <v>0</v>
      </c>
      <c r="T7" s="98">
        <f>-T5*assumptions!$E$7</f>
        <v>0</v>
      </c>
      <c r="U7" s="98">
        <f>-U5*assumptions!$E$7</f>
        <v>0</v>
      </c>
      <c r="V7" s="98">
        <f>-V5*assumptions!$E$7</f>
        <v>0</v>
      </c>
      <c r="W7" s="98">
        <f>-W5*assumptions!$E$7</f>
        <v>0</v>
      </c>
      <c r="X7" s="98">
        <f>-X5*assumptions!$E$7</f>
        <v>0</v>
      </c>
      <c r="Y7" s="98">
        <f>-Y5*assumptions!$E$7</f>
        <v>0</v>
      </c>
      <c r="Z7" s="98">
        <f>-Z5*assumptions!$E$7</f>
        <v>0</v>
      </c>
      <c r="AA7" s="98">
        <f>-AA5*assumptions!$E$7</f>
        <v>0</v>
      </c>
      <c r="AB7" s="98">
        <f>-AB5*assumptions!$E$7</f>
        <v>0</v>
      </c>
      <c r="AC7" s="98">
        <f>-AC5*assumptions!$E$7</f>
        <v>0</v>
      </c>
      <c r="AD7" s="98">
        <f>-AD5*assumptions!$E$7</f>
        <v>0</v>
      </c>
      <c r="AE7" s="98">
        <f>-AE5*assumptions!$E$7</f>
        <v>0</v>
      </c>
      <c r="AF7" s="98">
        <f>-AF5*assumptions!$E$7</f>
        <v>0</v>
      </c>
    </row>
    <row r="8" spans="1:32" x14ac:dyDescent="0.25">
      <c r="A8" s="25" t="s">
        <v>188</v>
      </c>
      <c r="C8" s="26">
        <f>SUM(C5:C7)</f>
        <v>0</v>
      </c>
      <c r="D8" s="26">
        <f t="shared" ref="D8:R8" si="2">SUM(D5:D7)</f>
        <v>0</v>
      </c>
      <c r="E8" s="26">
        <f t="shared" si="2"/>
        <v>0</v>
      </c>
      <c r="F8" s="26">
        <f t="shared" si="2"/>
        <v>0</v>
      </c>
      <c r="G8" s="26">
        <f t="shared" si="2"/>
        <v>0</v>
      </c>
      <c r="H8" s="26">
        <f t="shared" si="2"/>
        <v>0</v>
      </c>
      <c r="I8" s="26">
        <f t="shared" si="2"/>
        <v>0</v>
      </c>
      <c r="J8" s="26">
        <f t="shared" si="2"/>
        <v>0</v>
      </c>
      <c r="K8" s="26">
        <f t="shared" si="2"/>
        <v>0</v>
      </c>
      <c r="L8" s="26">
        <f t="shared" si="2"/>
        <v>0</v>
      </c>
      <c r="M8" s="26">
        <f t="shared" si="2"/>
        <v>0</v>
      </c>
      <c r="N8" s="26">
        <f t="shared" si="2"/>
        <v>0</v>
      </c>
      <c r="O8" s="26">
        <f t="shared" si="2"/>
        <v>0</v>
      </c>
      <c r="P8" s="26">
        <f t="shared" si="2"/>
        <v>0</v>
      </c>
      <c r="Q8" s="26">
        <f t="shared" si="2"/>
        <v>0</v>
      </c>
      <c r="R8" s="26">
        <f t="shared" si="2"/>
        <v>0</v>
      </c>
      <c r="S8" s="26">
        <f t="shared" ref="S8:AF8" si="3">SUM(S5:S7)</f>
        <v>0</v>
      </c>
      <c r="T8" s="26">
        <f t="shared" si="3"/>
        <v>0</v>
      </c>
      <c r="U8" s="26">
        <f t="shared" si="3"/>
        <v>0</v>
      </c>
      <c r="V8" s="26">
        <f t="shared" si="3"/>
        <v>0</v>
      </c>
      <c r="W8" s="26">
        <f t="shared" si="3"/>
        <v>0</v>
      </c>
      <c r="X8" s="26">
        <f t="shared" si="3"/>
        <v>0</v>
      </c>
      <c r="Y8" s="26">
        <f t="shared" si="3"/>
        <v>0</v>
      </c>
      <c r="Z8" s="26">
        <f t="shared" si="3"/>
        <v>0</v>
      </c>
      <c r="AA8" s="26">
        <f t="shared" si="3"/>
        <v>0</v>
      </c>
      <c r="AB8" s="26">
        <f t="shared" si="3"/>
        <v>0</v>
      </c>
      <c r="AC8" s="26">
        <f t="shared" si="3"/>
        <v>0</v>
      </c>
      <c r="AD8" s="26">
        <f t="shared" si="3"/>
        <v>0</v>
      </c>
      <c r="AE8" s="26">
        <f t="shared" si="3"/>
        <v>0</v>
      </c>
      <c r="AF8" s="26">
        <f t="shared" si="3"/>
        <v>0</v>
      </c>
    </row>
    <row r="9" spans="1:32" x14ac:dyDescent="0.25">
      <c r="A9" s="19" t="s">
        <v>189</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row>
    <row r="10" spans="1:32" x14ac:dyDescent="0.25">
      <c r="A10" s="25" t="s">
        <v>190</v>
      </c>
      <c r="C10" s="98" t="e">
        <f>expenses!B60-expenses!B58-expenses!B53-expenses!B54</f>
        <v>#NUM!</v>
      </c>
      <c r="D10" s="98" t="e">
        <f>C10+(C10*assumptions!$E$6)</f>
        <v>#NUM!</v>
      </c>
      <c r="E10" s="98" t="e">
        <f>D10+(D10*assumptions!$E$6)</f>
        <v>#NUM!</v>
      </c>
      <c r="F10" s="98" t="e">
        <f>E10+(E10*assumptions!$E$6)</f>
        <v>#NUM!</v>
      </c>
      <c r="G10" s="98" t="e">
        <f>F10+(F10*assumptions!$E$6)</f>
        <v>#NUM!</v>
      </c>
      <c r="H10" s="98" t="e">
        <f>G10+(G10*assumptions!$E$6)</f>
        <v>#NUM!</v>
      </c>
      <c r="I10" s="98" t="e">
        <f>H10+(H10*assumptions!$E$6)</f>
        <v>#NUM!</v>
      </c>
      <c r="J10" s="98" t="e">
        <f>I10+(I10*assumptions!$E$6)</f>
        <v>#NUM!</v>
      </c>
      <c r="K10" s="98" t="e">
        <f>J10+(J10*assumptions!$E$6)</f>
        <v>#NUM!</v>
      </c>
      <c r="L10" s="98" t="e">
        <f>K10+(K10*assumptions!$E$6)</f>
        <v>#NUM!</v>
      </c>
      <c r="M10" s="98" t="e">
        <f>L10+(L10*assumptions!$E$6)</f>
        <v>#NUM!</v>
      </c>
      <c r="N10" s="98" t="e">
        <f>M10+(M10*assumptions!$E$6)</f>
        <v>#NUM!</v>
      </c>
      <c r="O10" s="98" t="e">
        <f>N10+(N10*assumptions!$E$6)</f>
        <v>#NUM!</v>
      </c>
      <c r="P10" s="98" t="e">
        <f>O10+(O10*assumptions!$E$6)</f>
        <v>#NUM!</v>
      </c>
      <c r="Q10" s="98" t="e">
        <f>P10+(P10*assumptions!$E$6)</f>
        <v>#NUM!</v>
      </c>
      <c r="R10" s="98" t="e">
        <f>Q10+(Q10*assumptions!$E$6)</f>
        <v>#NUM!</v>
      </c>
      <c r="S10" s="98" t="e">
        <f>R10+(R10*assumptions!$E$6)</f>
        <v>#NUM!</v>
      </c>
      <c r="T10" s="98" t="e">
        <f>S10+(S10*assumptions!$E$6)</f>
        <v>#NUM!</v>
      </c>
      <c r="U10" s="98" t="e">
        <f>T10+(T10*assumptions!$E$6)</f>
        <v>#NUM!</v>
      </c>
      <c r="V10" s="98" t="e">
        <f>U10+(U10*assumptions!$E$6)</f>
        <v>#NUM!</v>
      </c>
      <c r="W10" s="98" t="e">
        <f>V10+(V10*assumptions!$E$6)</f>
        <v>#NUM!</v>
      </c>
      <c r="X10" s="98" t="e">
        <f>W10+(W10*assumptions!$E$6)</f>
        <v>#NUM!</v>
      </c>
      <c r="Y10" s="98" t="e">
        <f>X10+(X10*assumptions!$E$6)</f>
        <v>#NUM!</v>
      </c>
      <c r="Z10" s="98" t="e">
        <f>Y10+(Y10*assumptions!$E$6)</f>
        <v>#NUM!</v>
      </c>
      <c r="AA10" s="98" t="e">
        <f>Z10+(Z10*assumptions!$E$6)</f>
        <v>#NUM!</v>
      </c>
      <c r="AB10" s="98" t="e">
        <f>AA10+(AA10*assumptions!$E$6)</f>
        <v>#NUM!</v>
      </c>
      <c r="AC10" s="98" t="e">
        <f>AB10+(AB10*assumptions!$E$6)</f>
        <v>#NUM!</v>
      </c>
      <c r="AD10" s="98" t="e">
        <f>AC10+(AC10*assumptions!$E$6)</f>
        <v>#NUM!</v>
      </c>
      <c r="AE10" s="98" t="e">
        <f>AD10+(AD10*assumptions!$E$6)</f>
        <v>#NUM!</v>
      </c>
      <c r="AF10" s="98" t="e">
        <f>AE10+(AE10*assumptions!$E$6)</f>
        <v>#NUM!</v>
      </c>
    </row>
    <row r="11" spans="1:32" x14ac:dyDescent="0.25">
      <c r="A11" s="25" t="s">
        <v>191</v>
      </c>
      <c r="B11" s="173">
        <f>assumptions!E6</f>
        <v>2.5000000000000001E-2</v>
      </c>
      <c r="C11" s="98">
        <f>expenses!B58</f>
        <v>0</v>
      </c>
      <c r="D11" s="98">
        <f>C11*(1+$B$11)</f>
        <v>0</v>
      </c>
      <c r="E11" s="98">
        <f>D11*(1+$B$11)</f>
        <v>0</v>
      </c>
      <c r="F11" s="98">
        <f t="shared" ref="F11:AF11" si="4">E11*(1+$B$11)</f>
        <v>0</v>
      </c>
      <c r="G11" s="98">
        <f t="shared" si="4"/>
        <v>0</v>
      </c>
      <c r="H11" s="98">
        <f t="shared" si="4"/>
        <v>0</v>
      </c>
      <c r="I11" s="98">
        <f t="shared" si="4"/>
        <v>0</v>
      </c>
      <c r="J11" s="98">
        <f t="shared" si="4"/>
        <v>0</v>
      </c>
      <c r="K11" s="98">
        <f t="shared" si="4"/>
        <v>0</v>
      </c>
      <c r="L11" s="98">
        <f t="shared" si="4"/>
        <v>0</v>
      </c>
      <c r="M11" s="98">
        <f t="shared" si="4"/>
        <v>0</v>
      </c>
      <c r="N11" s="98">
        <f t="shared" si="4"/>
        <v>0</v>
      </c>
      <c r="O11" s="98">
        <f t="shared" si="4"/>
        <v>0</v>
      </c>
      <c r="P11" s="98">
        <f t="shared" si="4"/>
        <v>0</v>
      </c>
      <c r="Q11" s="98">
        <f t="shared" si="4"/>
        <v>0</v>
      </c>
      <c r="R11" s="98">
        <f t="shared" si="4"/>
        <v>0</v>
      </c>
      <c r="S11" s="98">
        <f t="shared" si="4"/>
        <v>0</v>
      </c>
      <c r="T11" s="98">
        <f t="shared" si="4"/>
        <v>0</v>
      </c>
      <c r="U11" s="98">
        <f t="shared" si="4"/>
        <v>0</v>
      </c>
      <c r="V11" s="98">
        <f t="shared" si="4"/>
        <v>0</v>
      </c>
      <c r="W11" s="98">
        <f t="shared" si="4"/>
        <v>0</v>
      </c>
      <c r="X11" s="98">
        <f t="shared" si="4"/>
        <v>0</v>
      </c>
      <c r="Y11" s="98">
        <f t="shared" si="4"/>
        <v>0</v>
      </c>
      <c r="Z11" s="98">
        <f t="shared" si="4"/>
        <v>0</v>
      </c>
      <c r="AA11" s="98">
        <f t="shared" si="4"/>
        <v>0</v>
      </c>
      <c r="AB11" s="98">
        <f t="shared" si="4"/>
        <v>0</v>
      </c>
      <c r="AC11" s="98">
        <f t="shared" si="4"/>
        <v>0</v>
      </c>
      <c r="AD11" s="98">
        <f t="shared" si="4"/>
        <v>0</v>
      </c>
      <c r="AE11" s="98">
        <f t="shared" si="4"/>
        <v>0</v>
      </c>
      <c r="AF11" s="98">
        <f t="shared" si="4"/>
        <v>0</v>
      </c>
    </row>
    <row r="12" spans="1:32" x14ac:dyDescent="0.25">
      <c r="A12" s="25" t="s">
        <v>192</v>
      </c>
      <c r="C12" s="26" t="e">
        <f>C10+C11</f>
        <v>#NUM!</v>
      </c>
      <c r="D12" s="26" t="e">
        <f t="shared" ref="D12:AF12" si="5">D10+D11</f>
        <v>#NUM!</v>
      </c>
      <c r="E12" s="26" t="e">
        <f t="shared" si="5"/>
        <v>#NUM!</v>
      </c>
      <c r="F12" s="26" t="e">
        <f t="shared" si="5"/>
        <v>#NUM!</v>
      </c>
      <c r="G12" s="26" t="e">
        <f t="shared" si="5"/>
        <v>#NUM!</v>
      </c>
      <c r="H12" s="26" t="e">
        <f t="shared" si="5"/>
        <v>#NUM!</v>
      </c>
      <c r="I12" s="26" t="e">
        <f t="shared" si="5"/>
        <v>#NUM!</v>
      </c>
      <c r="J12" s="26" t="e">
        <f t="shared" si="5"/>
        <v>#NUM!</v>
      </c>
      <c r="K12" s="26" t="e">
        <f t="shared" si="5"/>
        <v>#NUM!</v>
      </c>
      <c r="L12" s="26" t="e">
        <f t="shared" si="5"/>
        <v>#NUM!</v>
      </c>
      <c r="M12" s="26" t="e">
        <f t="shared" si="5"/>
        <v>#NUM!</v>
      </c>
      <c r="N12" s="26" t="e">
        <f t="shared" si="5"/>
        <v>#NUM!</v>
      </c>
      <c r="O12" s="26" t="e">
        <f t="shared" si="5"/>
        <v>#NUM!</v>
      </c>
      <c r="P12" s="26" t="e">
        <f t="shared" si="5"/>
        <v>#NUM!</v>
      </c>
      <c r="Q12" s="26" t="e">
        <f t="shared" si="5"/>
        <v>#NUM!</v>
      </c>
      <c r="R12" s="26" t="e">
        <f t="shared" si="5"/>
        <v>#NUM!</v>
      </c>
      <c r="S12" s="26" t="e">
        <f t="shared" si="5"/>
        <v>#NUM!</v>
      </c>
      <c r="T12" s="26" t="e">
        <f t="shared" si="5"/>
        <v>#NUM!</v>
      </c>
      <c r="U12" s="26" t="e">
        <f t="shared" si="5"/>
        <v>#NUM!</v>
      </c>
      <c r="V12" s="26" t="e">
        <f t="shared" si="5"/>
        <v>#NUM!</v>
      </c>
      <c r="W12" s="26" t="e">
        <f t="shared" si="5"/>
        <v>#NUM!</v>
      </c>
      <c r="X12" s="26" t="e">
        <f t="shared" si="5"/>
        <v>#NUM!</v>
      </c>
      <c r="Y12" s="26" t="e">
        <f t="shared" si="5"/>
        <v>#NUM!</v>
      </c>
      <c r="Z12" s="26" t="e">
        <f t="shared" si="5"/>
        <v>#NUM!</v>
      </c>
      <c r="AA12" s="26" t="e">
        <f t="shared" si="5"/>
        <v>#NUM!</v>
      </c>
      <c r="AB12" s="26" t="e">
        <f t="shared" si="5"/>
        <v>#NUM!</v>
      </c>
      <c r="AC12" s="26" t="e">
        <f t="shared" si="5"/>
        <v>#NUM!</v>
      </c>
      <c r="AD12" s="26" t="e">
        <f t="shared" si="5"/>
        <v>#NUM!</v>
      </c>
      <c r="AE12" s="26" t="e">
        <f t="shared" si="5"/>
        <v>#NUM!</v>
      </c>
      <c r="AF12" s="26" t="e">
        <f t="shared" si="5"/>
        <v>#NUM!</v>
      </c>
    </row>
    <row r="13" spans="1:32" x14ac:dyDescent="0.25">
      <c r="A13" s="25"/>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1:32" x14ac:dyDescent="0.25">
      <c r="A14" s="25" t="s">
        <v>58</v>
      </c>
      <c r="C14" s="27" t="e">
        <f>C8-C12</f>
        <v>#NUM!</v>
      </c>
      <c r="D14" s="27" t="e">
        <f t="shared" ref="D14:AF14" si="6">D8-D12</f>
        <v>#NUM!</v>
      </c>
      <c r="E14" s="27" t="e">
        <f t="shared" si="6"/>
        <v>#NUM!</v>
      </c>
      <c r="F14" s="27" t="e">
        <f t="shared" si="6"/>
        <v>#NUM!</v>
      </c>
      <c r="G14" s="27" t="e">
        <f t="shared" si="6"/>
        <v>#NUM!</v>
      </c>
      <c r="H14" s="27" t="e">
        <f t="shared" si="6"/>
        <v>#NUM!</v>
      </c>
      <c r="I14" s="27" t="e">
        <f t="shared" si="6"/>
        <v>#NUM!</v>
      </c>
      <c r="J14" s="27" t="e">
        <f t="shared" si="6"/>
        <v>#NUM!</v>
      </c>
      <c r="K14" s="27" t="e">
        <f t="shared" si="6"/>
        <v>#NUM!</v>
      </c>
      <c r="L14" s="27" t="e">
        <f t="shared" si="6"/>
        <v>#NUM!</v>
      </c>
      <c r="M14" s="27" t="e">
        <f t="shared" si="6"/>
        <v>#NUM!</v>
      </c>
      <c r="N14" s="27" t="e">
        <f t="shared" si="6"/>
        <v>#NUM!</v>
      </c>
      <c r="O14" s="27" t="e">
        <f t="shared" si="6"/>
        <v>#NUM!</v>
      </c>
      <c r="P14" s="27" t="e">
        <f t="shared" si="6"/>
        <v>#NUM!</v>
      </c>
      <c r="Q14" s="27" t="e">
        <f t="shared" si="6"/>
        <v>#NUM!</v>
      </c>
      <c r="R14" s="27" t="e">
        <f t="shared" si="6"/>
        <v>#NUM!</v>
      </c>
      <c r="S14" s="27" t="e">
        <f t="shared" si="6"/>
        <v>#NUM!</v>
      </c>
      <c r="T14" s="27" t="e">
        <f t="shared" si="6"/>
        <v>#NUM!</v>
      </c>
      <c r="U14" s="27" t="e">
        <f t="shared" si="6"/>
        <v>#NUM!</v>
      </c>
      <c r="V14" s="27" t="e">
        <f t="shared" si="6"/>
        <v>#NUM!</v>
      </c>
      <c r="W14" s="27" t="e">
        <f t="shared" si="6"/>
        <v>#NUM!</v>
      </c>
      <c r="X14" s="27" t="e">
        <f t="shared" si="6"/>
        <v>#NUM!</v>
      </c>
      <c r="Y14" s="27" t="e">
        <f t="shared" si="6"/>
        <v>#NUM!</v>
      </c>
      <c r="Z14" s="27" t="e">
        <f t="shared" si="6"/>
        <v>#NUM!</v>
      </c>
      <c r="AA14" s="27" t="e">
        <f t="shared" si="6"/>
        <v>#NUM!</v>
      </c>
      <c r="AB14" s="27" t="e">
        <f t="shared" si="6"/>
        <v>#NUM!</v>
      </c>
      <c r="AC14" s="27" t="e">
        <f t="shared" si="6"/>
        <v>#NUM!</v>
      </c>
      <c r="AD14" s="27" t="e">
        <f t="shared" si="6"/>
        <v>#NUM!</v>
      </c>
      <c r="AE14" s="27" t="e">
        <f t="shared" si="6"/>
        <v>#NUM!</v>
      </c>
      <c r="AF14" s="27" t="e">
        <f t="shared" si="6"/>
        <v>#NUM!</v>
      </c>
    </row>
    <row r="15" spans="1:32" x14ac:dyDescent="0.25">
      <c r="A15" s="19"/>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x14ac:dyDescent="0.25">
      <c r="A16" s="25" t="s">
        <v>216</v>
      </c>
      <c r="C16" s="98" t="e">
        <f>amortizations!B19</f>
        <v>#NUM!</v>
      </c>
      <c r="D16" s="98" t="e">
        <f>amortizations!C19</f>
        <v>#NUM!</v>
      </c>
      <c r="E16" s="98">
        <f>amortizations!D19</f>
        <v>0</v>
      </c>
      <c r="F16" s="98">
        <f>amortizations!E19</f>
        <v>0</v>
      </c>
      <c r="G16" s="98">
        <f>amortizations!F19</f>
        <v>0</v>
      </c>
      <c r="H16" s="98">
        <f>amortizations!G19</f>
        <v>0</v>
      </c>
      <c r="I16" s="98">
        <f>amortizations!H19</f>
        <v>0</v>
      </c>
      <c r="J16" s="98">
        <f>amortizations!I19</f>
        <v>0</v>
      </c>
      <c r="K16" s="98">
        <f>amortizations!J19</f>
        <v>0</v>
      </c>
      <c r="L16" s="98">
        <f>amortizations!K19</f>
        <v>0</v>
      </c>
      <c r="M16" s="98">
        <f>amortizations!L19</f>
        <v>0</v>
      </c>
      <c r="N16" s="98">
        <f>amortizations!M19</f>
        <v>0</v>
      </c>
      <c r="O16" s="98">
        <f>amortizations!N19</f>
        <v>0</v>
      </c>
      <c r="P16" s="98">
        <f>amortizations!O19</f>
        <v>0</v>
      </c>
      <c r="Q16" s="98">
        <f>amortizations!P19</f>
        <v>0</v>
      </c>
      <c r="R16" s="98">
        <f>amortizations!Q19</f>
        <v>0</v>
      </c>
      <c r="S16" s="98">
        <f>amortizations!R19</f>
        <v>0</v>
      </c>
      <c r="T16" s="98">
        <f>amortizations!S19</f>
        <v>0</v>
      </c>
      <c r="U16" s="98">
        <f>amortizations!T19</f>
        <v>0</v>
      </c>
      <c r="V16" s="98">
        <f>amortizations!U19</f>
        <v>0</v>
      </c>
      <c r="W16" s="98">
        <f>amortizations!V19</f>
        <v>0</v>
      </c>
      <c r="X16" s="98">
        <f>amortizations!W19</f>
        <v>0</v>
      </c>
      <c r="Y16" s="98">
        <f>amortizations!X19</f>
        <v>0</v>
      </c>
      <c r="Z16" s="98">
        <f>amortizations!Y19</f>
        <v>0</v>
      </c>
      <c r="AA16" s="98">
        <f>amortizations!Z19</f>
        <v>0</v>
      </c>
      <c r="AB16" s="98">
        <f>amortizations!AA19</f>
        <v>0</v>
      </c>
      <c r="AC16" s="98">
        <f>amortizations!AB19</f>
        <v>0</v>
      </c>
      <c r="AD16" s="98">
        <f>amortizations!AC19</f>
        <v>0</v>
      </c>
      <c r="AE16" s="98">
        <f>amortizations!AD19</f>
        <v>0</v>
      </c>
      <c r="AF16" s="98">
        <f>amortizations!AE19</f>
        <v>0</v>
      </c>
    </row>
    <row r="17" spans="1:32" x14ac:dyDescent="0.25">
      <c r="A17" s="25" t="s">
        <v>217</v>
      </c>
      <c r="C17" s="98">
        <v>0</v>
      </c>
      <c r="D17" s="98">
        <v>0</v>
      </c>
      <c r="E17" s="98">
        <v>0</v>
      </c>
      <c r="F17" s="98">
        <v>0</v>
      </c>
      <c r="G17" s="98">
        <v>0</v>
      </c>
      <c r="H17" s="98">
        <v>0</v>
      </c>
      <c r="I17" s="98">
        <v>0</v>
      </c>
      <c r="J17" s="98">
        <v>0</v>
      </c>
      <c r="K17" s="98">
        <v>0</v>
      </c>
      <c r="L17" s="98">
        <v>0</v>
      </c>
      <c r="M17" s="98">
        <v>0</v>
      </c>
      <c r="N17" s="98">
        <v>0</v>
      </c>
      <c r="O17" s="98">
        <v>0</v>
      </c>
      <c r="P17" s="98">
        <v>0</v>
      </c>
      <c r="Q17" s="98">
        <v>0</v>
      </c>
      <c r="R17" s="98">
        <v>0</v>
      </c>
      <c r="S17" s="98">
        <v>0</v>
      </c>
      <c r="T17" s="98">
        <v>0</v>
      </c>
      <c r="U17" s="98">
        <v>0</v>
      </c>
      <c r="V17" s="98">
        <v>0</v>
      </c>
      <c r="W17" s="98">
        <v>0</v>
      </c>
      <c r="X17" s="98">
        <v>0</v>
      </c>
      <c r="Y17" s="98">
        <v>0</v>
      </c>
      <c r="Z17" s="98">
        <v>0</v>
      </c>
      <c r="AA17" s="98">
        <v>0</v>
      </c>
      <c r="AB17" s="98">
        <v>0</v>
      </c>
      <c r="AC17" s="98">
        <v>0</v>
      </c>
      <c r="AD17" s="98">
        <v>0</v>
      </c>
      <c r="AE17" s="98">
        <v>0</v>
      </c>
      <c r="AF17" s="98">
        <v>0</v>
      </c>
    </row>
    <row r="18" spans="1:32" x14ac:dyDescent="0.25">
      <c r="A18" s="25" t="s">
        <v>194</v>
      </c>
      <c r="C18" s="26" t="e">
        <f>C14-C16-C17</f>
        <v>#NUM!</v>
      </c>
      <c r="D18" s="26" t="e">
        <f t="shared" ref="D18:AF18" si="7">D14-D16-D17</f>
        <v>#NUM!</v>
      </c>
      <c r="E18" s="26" t="e">
        <f t="shared" si="7"/>
        <v>#NUM!</v>
      </c>
      <c r="F18" s="26" t="e">
        <f t="shared" si="7"/>
        <v>#NUM!</v>
      </c>
      <c r="G18" s="26" t="e">
        <f t="shared" si="7"/>
        <v>#NUM!</v>
      </c>
      <c r="H18" s="26" t="e">
        <f t="shared" si="7"/>
        <v>#NUM!</v>
      </c>
      <c r="I18" s="26" t="e">
        <f t="shared" si="7"/>
        <v>#NUM!</v>
      </c>
      <c r="J18" s="26" t="e">
        <f t="shared" si="7"/>
        <v>#NUM!</v>
      </c>
      <c r="K18" s="26" t="e">
        <f t="shared" si="7"/>
        <v>#NUM!</v>
      </c>
      <c r="L18" s="26" t="e">
        <f t="shared" si="7"/>
        <v>#NUM!</v>
      </c>
      <c r="M18" s="26" t="e">
        <f t="shared" si="7"/>
        <v>#NUM!</v>
      </c>
      <c r="N18" s="26" t="e">
        <f t="shared" si="7"/>
        <v>#NUM!</v>
      </c>
      <c r="O18" s="26" t="e">
        <f t="shared" si="7"/>
        <v>#NUM!</v>
      </c>
      <c r="P18" s="26" t="e">
        <f t="shared" si="7"/>
        <v>#NUM!</v>
      </c>
      <c r="Q18" s="26" t="e">
        <f t="shared" si="7"/>
        <v>#NUM!</v>
      </c>
      <c r="R18" s="26" t="e">
        <f t="shared" si="7"/>
        <v>#NUM!</v>
      </c>
      <c r="S18" s="26" t="e">
        <f t="shared" si="7"/>
        <v>#NUM!</v>
      </c>
      <c r="T18" s="26" t="e">
        <f t="shared" si="7"/>
        <v>#NUM!</v>
      </c>
      <c r="U18" s="26" t="e">
        <f t="shared" si="7"/>
        <v>#NUM!</v>
      </c>
      <c r="V18" s="26" t="e">
        <f t="shared" si="7"/>
        <v>#NUM!</v>
      </c>
      <c r="W18" s="26" t="e">
        <f t="shared" si="7"/>
        <v>#NUM!</v>
      </c>
      <c r="X18" s="26" t="e">
        <f t="shared" si="7"/>
        <v>#NUM!</v>
      </c>
      <c r="Y18" s="26" t="e">
        <f t="shared" si="7"/>
        <v>#NUM!</v>
      </c>
      <c r="Z18" s="26" t="e">
        <f t="shared" si="7"/>
        <v>#NUM!</v>
      </c>
      <c r="AA18" s="26" t="e">
        <f t="shared" si="7"/>
        <v>#NUM!</v>
      </c>
      <c r="AB18" s="26" t="e">
        <f t="shared" si="7"/>
        <v>#NUM!</v>
      </c>
      <c r="AC18" s="26" t="e">
        <f t="shared" si="7"/>
        <v>#NUM!</v>
      </c>
      <c r="AD18" s="26" t="e">
        <f t="shared" si="7"/>
        <v>#NUM!</v>
      </c>
      <c r="AE18" s="26" t="e">
        <f t="shared" si="7"/>
        <v>#NUM!</v>
      </c>
      <c r="AF18" s="26" t="e">
        <f t="shared" si="7"/>
        <v>#NUM!</v>
      </c>
    </row>
    <row r="19" spans="1:32" x14ac:dyDescent="0.25">
      <c r="A19" s="25" t="s">
        <v>193</v>
      </c>
      <c r="C19" s="98" t="e">
        <f>IF(C18&lt;0,-C18,0)</f>
        <v>#NUM!</v>
      </c>
      <c r="D19" s="98" t="e">
        <f t="shared" ref="D19:R19" si="8">IF(D18&lt;0,-D18,0)</f>
        <v>#NUM!</v>
      </c>
      <c r="E19" s="98" t="e">
        <f t="shared" si="8"/>
        <v>#NUM!</v>
      </c>
      <c r="F19" s="98" t="e">
        <f t="shared" si="8"/>
        <v>#NUM!</v>
      </c>
      <c r="G19" s="98" t="e">
        <f t="shared" si="8"/>
        <v>#NUM!</v>
      </c>
      <c r="H19" s="98" t="e">
        <f t="shared" si="8"/>
        <v>#NUM!</v>
      </c>
      <c r="I19" s="98" t="e">
        <f t="shared" si="8"/>
        <v>#NUM!</v>
      </c>
      <c r="J19" s="98" t="e">
        <f t="shared" si="8"/>
        <v>#NUM!</v>
      </c>
      <c r="K19" s="98" t="e">
        <f t="shared" si="8"/>
        <v>#NUM!</v>
      </c>
      <c r="L19" s="98" t="e">
        <f t="shared" si="8"/>
        <v>#NUM!</v>
      </c>
      <c r="M19" s="98" t="e">
        <f t="shared" si="8"/>
        <v>#NUM!</v>
      </c>
      <c r="N19" s="98" t="e">
        <f t="shared" si="8"/>
        <v>#NUM!</v>
      </c>
      <c r="O19" s="98" t="e">
        <f t="shared" si="8"/>
        <v>#NUM!</v>
      </c>
      <c r="P19" s="98" t="e">
        <f t="shared" si="8"/>
        <v>#NUM!</v>
      </c>
      <c r="Q19" s="98" t="e">
        <f t="shared" si="8"/>
        <v>#NUM!</v>
      </c>
      <c r="R19" s="98" t="e">
        <f t="shared" si="8"/>
        <v>#NUM!</v>
      </c>
      <c r="S19" s="98" t="e">
        <f t="shared" ref="S19:AF19" si="9">IF(S18&lt;0,-S18,0)</f>
        <v>#NUM!</v>
      </c>
      <c r="T19" s="98" t="e">
        <f t="shared" si="9"/>
        <v>#NUM!</v>
      </c>
      <c r="U19" s="98" t="e">
        <f t="shared" si="9"/>
        <v>#NUM!</v>
      </c>
      <c r="V19" s="98" t="e">
        <f t="shared" si="9"/>
        <v>#NUM!</v>
      </c>
      <c r="W19" s="98" t="e">
        <f t="shared" si="9"/>
        <v>#NUM!</v>
      </c>
      <c r="X19" s="98" t="e">
        <f t="shared" si="9"/>
        <v>#NUM!</v>
      </c>
      <c r="Y19" s="98" t="e">
        <f t="shared" si="9"/>
        <v>#NUM!</v>
      </c>
      <c r="Z19" s="98" t="e">
        <f t="shared" si="9"/>
        <v>#NUM!</v>
      </c>
      <c r="AA19" s="98" t="e">
        <f t="shared" si="9"/>
        <v>#NUM!</v>
      </c>
      <c r="AB19" s="98" t="e">
        <f t="shared" si="9"/>
        <v>#NUM!</v>
      </c>
      <c r="AC19" s="98" t="e">
        <f t="shared" si="9"/>
        <v>#NUM!</v>
      </c>
      <c r="AD19" s="98" t="e">
        <f t="shared" si="9"/>
        <v>#NUM!</v>
      </c>
      <c r="AE19" s="98" t="e">
        <f t="shared" si="9"/>
        <v>#NUM!</v>
      </c>
      <c r="AF19" s="98" t="e">
        <f t="shared" si="9"/>
        <v>#NUM!</v>
      </c>
    </row>
    <row r="20" spans="1:32" x14ac:dyDescent="0.25">
      <c r="A20" s="25" t="s">
        <v>60</v>
      </c>
      <c r="C20" s="26" t="e">
        <f t="shared" ref="C20:R20" si="10">C18+C19</f>
        <v>#NUM!</v>
      </c>
      <c r="D20" s="26" t="e">
        <f t="shared" si="10"/>
        <v>#NUM!</v>
      </c>
      <c r="E20" s="26" t="e">
        <f t="shared" si="10"/>
        <v>#NUM!</v>
      </c>
      <c r="F20" s="26" t="e">
        <f t="shared" si="10"/>
        <v>#NUM!</v>
      </c>
      <c r="G20" s="26" t="e">
        <f t="shared" si="10"/>
        <v>#NUM!</v>
      </c>
      <c r="H20" s="26" t="e">
        <f t="shared" si="10"/>
        <v>#NUM!</v>
      </c>
      <c r="I20" s="26" t="e">
        <f t="shared" si="10"/>
        <v>#NUM!</v>
      </c>
      <c r="J20" s="26" t="e">
        <f t="shared" si="10"/>
        <v>#NUM!</v>
      </c>
      <c r="K20" s="26" t="e">
        <f t="shared" si="10"/>
        <v>#NUM!</v>
      </c>
      <c r="L20" s="26" t="e">
        <f t="shared" si="10"/>
        <v>#NUM!</v>
      </c>
      <c r="M20" s="26" t="e">
        <f t="shared" si="10"/>
        <v>#NUM!</v>
      </c>
      <c r="N20" s="26" t="e">
        <f t="shared" si="10"/>
        <v>#NUM!</v>
      </c>
      <c r="O20" s="26" t="e">
        <f t="shared" si="10"/>
        <v>#NUM!</v>
      </c>
      <c r="P20" s="26" t="e">
        <f t="shared" si="10"/>
        <v>#NUM!</v>
      </c>
      <c r="Q20" s="26" t="e">
        <f t="shared" si="10"/>
        <v>#NUM!</v>
      </c>
      <c r="R20" s="26" t="e">
        <f t="shared" si="10"/>
        <v>#NUM!</v>
      </c>
      <c r="S20" s="26" t="e">
        <f t="shared" ref="S20:AF20" si="11">S18+S19</f>
        <v>#NUM!</v>
      </c>
      <c r="T20" s="26" t="e">
        <f t="shared" si="11"/>
        <v>#NUM!</v>
      </c>
      <c r="U20" s="26" t="e">
        <f t="shared" si="11"/>
        <v>#NUM!</v>
      </c>
      <c r="V20" s="26" t="e">
        <f t="shared" si="11"/>
        <v>#NUM!</v>
      </c>
      <c r="W20" s="26" t="e">
        <f t="shared" si="11"/>
        <v>#NUM!</v>
      </c>
      <c r="X20" s="26" t="e">
        <f t="shared" si="11"/>
        <v>#NUM!</v>
      </c>
      <c r="Y20" s="26" t="e">
        <f t="shared" si="11"/>
        <v>#NUM!</v>
      </c>
      <c r="Z20" s="26" t="e">
        <f t="shared" si="11"/>
        <v>#NUM!</v>
      </c>
      <c r="AA20" s="26" t="e">
        <f t="shared" si="11"/>
        <v>#NUM!</v>
      </c>
      <c r="AB20" s="26" t="e">
        <f t="shared" si="11"/>
        <v>#NUM!</v>
      </c>
      <c r="AC20" s="26" t="e">
        <f t="shared" si="11"/>
        <v>#NUM!</v>
      </c>
      <c r="AD20" s="26" t="e">
        <f t="shared" si="11"/>
        <v>#NUM!</v>
      </c>
      <c r="AE20" s="26" t="e">
        <f t="shared" si="11"/>
        <v>#NUM!</v>
      </c>
      <c r="AF20" s="26" t="e">
        <f t="shared" si="11"/>
        <v>#NUM!</v>
      </c>
    </row>
    <row r="22" spans="1:32" x14ac:dyDescent="0.25">
      <c r="A22" s="75" t="s">
        <v>61</v>
      </c>
      <c r="C22" s="75" t="str">
        <f>IF(ISERR(C14/(C16+C17)),"N/A",C14/(C16+C17))</f>
        <v>N/A</v>
      </c>
      <c r="D22" s="75" t="str">
        <f t="shared" ref="D22:AF22" si="12">IF(ISERR(D14/(D16+D17)),"N/A",D14/(D16+D17))</f>
        <v>N/A</v>
      </c>
      <c r="E22" s="75" t="str">
        <f t="shared" si="12"/>
        <v>N/A</v>
      </c>
      <c r="F22" s="75" t="str">
        <f t="shared" si="12"/>
        <v>N/A</v>
      </c>
      <c r="G22" s="75" t="str">
        <f t="shared" si="12"/>
        <v>N/A</v>
      </c>
      <c r="H22" s="75" t="str">
        <f t="shared" si="12"/>
        <v>N/A</v>
      </c>
      <c r="I22" s="75" t="str">
        <f t="shared" si="12"/>
        <v>N/A</v>
      </c>
      <c r="J22" s="75" t="str">
        <f t="shared" si="12"/>
        <v>N/A</v>
      </c>
      <c r="K22" s="75" t="str">
        <f t="shared" si="12"/>
        <v>N/A</v>
      </c>
      <c r="L22" s="75" t="str">
        <f t="shared" si="12"/>
        <v>N/A</v>
      </c>
      <c r="M22" s="75" t="str">
        <f t="shared" si="12"/>
        <v>N/A</v>
      </c>
      <c r="N22" s="75" t="str">
        <f t="shared" si="12"/>
        <v>N/A</v>
      </c>
      <c r="O22" s="75" t="str">
        <f t="shared" si="12"/>
        <v>N/A</v>
      </c>
      <c r="P22" s="75" t="str">
        <f t="shared" si="12"/>
        <v>N/A</v>
      </c>
      <c r="Q22" s="75" t="str">
        <f t="shared" si="12"/>
        <v>N/A</v>
      </c>
      <c r="R22" s="75" t="str">
        <f t="shared" si="12"/>
        <v>N/A</v>
      </c>
      <c r="S22" s="75" t="str">
        <f t="shared" si="12"/>
        <v>N/A</v>
      </c>
      <c r="T22" s="75" t="str">
        <f t="shared" si="12"/>
        <v>N/A</v>
      </c>
      <c r="U22" s="75" t="str">
        <f t="shared" si="12"/>
        <v>N/A</v>
      </c>
      <c r="V22" s="75" t="str">
        <f t="shared" si="12"/>
        <v>N/A</v>
      </c>
      <c r="W22" s="75" t="str">
        <f t="shared" si="12"/>
        <v>N/A</v>
      </c>
      <c r="X22" s="75" t="str">
        <f t="shared" si="12"/>
        <v>N/A</v>
      </c>
      <c r="Y22" s="75" t="str">
        <f t="shared" si="12"/>
        <v>N/A</v>
      </c>
      <c r="Z22" s="75" t="str">
        <f t="shared" si="12"/>
        <v>N/A</v>
      </c>
      <c r="AA22" s="75" t="str">
        <f t="shared" si="12"/>
        <v>N/A</v>
      </c>
      <c r="AB22" s="75" t="str">
        <f t="shared" si="12"/>
        <v>N/A</v>
      </c>
      <c r="AC22" s="75" t="str">
        <f t="shared" si="12"/>
        <v>N/A</v>
      </c>
      <c r="AD22" s="75" t="str">
        <f t="shared" si="12"/>
        <v>N/A</v>
      </c>
      <c r="AE22" s="75" t="str">
        <f t="shared" si="12"/>
        <v>N/A</v>
      </c>
      <c r="AF22" s="75" t="str">
        <f t="shared" si="12"/>
        <v>N/A</v>
      </c>
    </row>
    <row r="23" spans="1:32" x14ac:dyDescent="0.25">
      <c r="A23" s="237" t="s">
        <v>424</v>
      </c>
      <c r="C23" s="239" t="e">
        <f>C20/C12</f>
        <v>#NUM!</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row>
    <row r="24" spans="1:32" x14ac:dyDescent="0.25">
      <c r="A24" s="19" t="s">
        <v>62</v>
      </c>
    </row>
    <row r="25" spans="1:32" x14ac:dyDescent="0.25">
      <c r="A25" s="25" t="s">
        <v>63</v>
      </c>
      <c r="C25" s="98">
        <f>SUM('sources-uses'!C60:C62)</f>
        <v>0</v>
      </c>
      <c r="D25" s="98" t="e">
        <f>C34</f>
        <v>#NUM!</v>
      </c>
      <c r="E25" s="98" t="e">
        <f t="shared" ref="E25:AF25" si="13">D34</f>
        <v>#NUM!</v>
      </c>
      <c r="F25" s="98" t="e">
        <f t="shared" si="13"/>
        <v>#NUM!</v>
      </c>
      <c r="G25" s="98" t="e">
        <f t="shared" si="13"/>
        <v>#NUM!</v>
      </c>
      <c r="H25" s="98" t="e">
        <f t="shared" si="13"/>
        <v>#NUM!</v>
      </c>
      <c r="I25" s="98" t="e">
        <f t="shared" si="13"/>
        <v>#NUM!</v>
      </c>
      <c r="J25" s="98" t="e">
        <f t="shared" si="13"/>
        <v>#NUM!</v>
      </c>
      <c r="K25" s="98" t="e">
        <f t="shared" si="13"/>
        <v>#NUM!</v>
      </c>
      <c r="L25" s="98" t="e">
        <f t="shared" si="13"/>
        <v>#NUM!</v>
      </c>
      <c r="M25" s="98" t="e">
        <f t="shared" si="13"/>
        <v>#NUM!</v>
      </c>
      <c r="N25" s="98" t="e">
        <f t="shared" si="13"/>
        <v>#NUM!</v>
      </c>
      <c r="O25" s="98" t="e">
        <f t="shared" si="13"/>
        <v>#NUM!</v>
      </c>
      <c r="P25" s="98" t="e">
        <f t="shared" si="13"/>
        <v>#NUM!</v>
      </c>
      <c r="Q25" s="98" t="e">
        <f t="shared" si="13"/>
        <v>#NUM!</v>
      </c>
      <c r="R25" s="98" t="e">
        <f t="shared" si="13"/>
        <v>#NUM!</v>
      </c>
      <c r="S25" s="98" t="e">
        <f t="shared" si="13"/>
        <v>#NUM!</v>
      </c>
      <c r="T25" s="98" t="e">
        <f t="shared" si="13"/>
        <v>#NUM!</v>
      </c>
      <c r="U25" s="98" t="e">
        <f t="shared" si="13"/>
        <v>#NUM!</v>
      </c>
      <c r="V25" s="98" t="e">
        <f t="shared" si="13"/>
        <v>#NUM!</v>
      </c>
      <c r="W25" s="98" t="e">
        <f t="shared" si="13"/>
        <v>#NUM!</v>
      </c>
      <c r="X25" s="98" t="e">
        <f t="shared" si="13"/>
        <v>#NUM!</v>
      </c>
      <c r="Y25" s="98" t="e">
        <f t="shared" si="13"/>
        <v>#NUM!</v>
      </c>
      <c r="Z25" s="98" t="e">
        <f t="shared" si="13"/>
        <v>#NUM!</v>
      </c>
      <c r="AA25" s="98" t="e">
        <f t="shared" si="13"/>
        <v>#NUM!</v>
      </c>
      <c r="AB25" s="98" t="e">
        <f t="shared" si="13"/>
        <v>#NUM!</v>
      </c>
      <c r="AC25" s="98" t="e">
        <f t="shared" si="13"/>
        <v>#NUM!</v>
      </c>
      <c r="AD25" s="98" t="e">
        <f t="shared" si="13"/>
        <v>#NUM!</v>
      </c>
      <c r="AE25" s="98" t="e">
        <f t="shared" si="13"/>
        <v>#NUM!</v>
      </c>
      <c r="AF25" s="98" t="e">
        <f t="shared" si="13"/>
        <v>#NUM!</v>
      </c>
    </row>
    <row r="26" spans="1:32" x14ac:dyDescent="0.25">
      <c r="A26" s="25" t="s">
        <v>219</v>
      </c>
      <c r="C26" s="98" t="e">
        <f>C20</f>
        <v>#NUM!</v>
      </c>
      <c r="D26" s="98" t="e">
        <f>D20</f>
        <v>#NUM!</v>
      </c>
      <c r="E26" s="98" t="e">
        <f t="shared" ref="E26:AF26" si="14">E20</f>
        <v>#NUM!</v>
      </c>
      <c r="F26" s="98" t="e">
        <f t="shared" si="14"/>
        <v>#NUM!</v>
      </c>
      <c r="G26" s="98" t="e">
        <f t="shared" si="14"/>
        <v>#NUM!</v>
      </c>
      <c r="H26" s="98" t="e">
        <f t="shared" si="14"/>
        <v>#NUM!</v>
      </c>
      <c r="I26" s="98" t="e">
        <f t="shared" si="14"/>
        <v>#NUM!</v>
      </c>
      <c r="J26" s="98" t="e">
        <f t="shared" si="14"/>
        <v>#NUM!</v>
      </c>
      <c r="K26" s="98" t="e">
        <f t="shared" si="14"/>
        <v>#NUM!</v>
      </c>
      <c r="L26" s="98" t="e">
        <f t="shared" si="14"/>
        <v>#NUM!</v>
      </c>
      <c r="M26" s="98" t="e">
        <f t="shared" si="14"/>
        <v>#NUM!</v>
      </c>
      <c r="N26" s="98" t="e">
        <f t="shared" si="14"/>
        <v>#NUM!</v>
      </c>
      <c r="O26" s="98" t="e">
        <f t="shared" si="14"/>
        <v>#NUM!</v>
      </c>
      <c r="P26" s="98" t="e">
        <f t="shared" si="14"/>
        <v>#NUM!</v>
      </c>
      <c r="Q26" s="98" t="e">
        <f t="shared" si="14"/>
        <v>#NUM!</v>
      </c>
      <c r="R26" s="98" t="e">
        <f t="shared" si="14"/>
        <v>#NUM!</v>
      </c>
      <c r="S26" s="98" t="e">
        <f t="shared" si="14"/>
        <v>#NUM!</v>
      </c>
      <c r="T26" s="98" t="e">
        <f t="shared" si="14"/>
        <v>#NUM!</v>
      </c>
      <c r="U26" s="98" t="e">
        <f t="shared" si="14"/>
        <v>#NUM!</v>
      </c>
      <c r="V26" s="98" t="e">
        <f t="shared" si="14"/>
        <v>#NUM!</v>
      </c>
      <c r="W26" s="98" t="e">
        <f t="shared" si="14"/>
        <v>#NUM!</v>
      </c>
      <c r="X26" s="98" t="e">
        <f t="shared" si="14"/>
        <v>#NUM!</v>
      </c>
      <c r="Y26" s="98" t="e">
        <f t="shared" si="14"/>
        <v>#NUM!</v>
      </c>
      <c r="Z26" s="98" t="e">
        <f t="shared" si="14"/>
        <v>#NUM!</v>
      </c>
      <c r="AA26" s="98" t="e">
        <f t="shared" si="14"/>
        <v>#NUM!</v>
      </c>
      <c r="AB26" s="98" t="e">
        <f t="shared" si="14"/>
        <v>#NUM!</v>
      </c>
      <c r="AC26" s="98" t="e">
        <f t="shared" si="14"/>
        <v>#NUM!</v>
      </c>
      <c r="AD26" s="98" t="e">
        <f t="shared" si="14"/>
        <v>#NUM!</v>
      </c>
      <c r="AE26" s="98" t="e">
        <f t="shared" si="14"/>
        <v>#NUM!</v>
      </c>
      <c r="AF26" s="98" t="e">
        <f t="shared" si="14"/>
        <v>#NUM!</v>
      </c>
    </row>
    <row r="27" spans="1:32" x14ac:dyDescent="0.25">
      <c r="A27" s="25" t="s">
        <v>8</v>
      </c>
      <c r="B27" s="114">
        <v>0.02</v>
      </c>
      <c r="C27" s="98" t="e">
        <f>($B$27*C25)+IF(C26&gt;0,0.5*C26*$B$27,0)</f>
        <v>#NUM!</v>
      </c>
      <c r="D27" s="98" t="e">
        <f>($B$27*D25)+IF(D26&gt;0,0.5*D26*$B$27,0)</f>
        <v>#NUM!</v>
      </c>
      <c r="E27" s="98" t="e">
        <f t="shared" ref="E27:AF27" si="15">($B$27*E25)+IF(E26&gt;0,0.5*E26*$B$27,0)</f>
        <v>#NUM!</v>
      </c>
      <c r="F27" s="98" t="e">
        <f t="shared" si="15"/>
        <v>#NUM!</v>
      </c>
      <c r="G27" s="98" t="e">
        <f t="shared" si="15"/>
        <v>#NUM!</v>
      </c>
      <c r="H27" s="98" t="e">
        <f t="shared" si="15"/>
        <v>#NUM!</v>
      </c>
      <c r="I27" s="98" t="e">
        <f t="shared" si="15"/>
        <v>#NUM!</v>
      </c>
      <c r="J27" s="98" t="e">
        <f t="shared" si="15"/>
        <v>#NUM!</v>
      </c>
      <c r="K27" s="98" t="e">
        <f t="shared" si="15"/>
        <v>#NUM!</v>
      </c>
      <c r="L27" s="98" t="e">
        <f t="shared" si="15"/>
        <v>#NUM!</v>
      </c>
      <c r="M27" s="98" t="e">
        <f t="shared" si="15"/>
        <v>#NUM!</v>
      </c>
      <c r="N27" s="98" t="e">
        <f t="shared" si="15"/>
        <v>#NUM!</v>
      </c>
      <c r="O27" s="98" t="e">
        <f t="shared" si="15"/>
        <v>#NUM!</v>
      </c>
      <c r="P27" s="98" t="e">
        <f t="shared" si="15"/>
        <v>#NUM!</v>
      </c>
      <c r="Q27" s="98" t="e">
        <f t="shared" si="15"/>
        <v>#NUM!</v>
      </c>
      <c r="R27" s="98" t="e">
        <f t="shared" si="15"/>
        <v>#NUM!</v>
      </c>
      <c r="S27" s="98" t="e">
        <f t="shared" si="15"/>
        <v>#NUM!</v>
      </c>
      <c r="T27" s="98" t="e">
        <f t="shared" si="15"/>
        <v>#NUM!</v>
      </c>
      <c r="U27" s="98" t="e">
        <f t="shared" si="15"/>
        <v>#NUM!</v>
      </c>
      <c r="V27" s="98" t="e">
        <f t="shared" si="15"/>
        <v>#NUM!</v>
      </c>
      <c r="W27" s="98" t="e">
        <f t="shared" si="15"/>
        <v>#NUM!</v>
      </c>
      <c r="X27" s="98" t="e">
        <f t="shared" si="15"/>
        <v>#NUM!</v>
      </c>
      <c r="Y27" s="98" t="e">
        <f t="shared" si="15"/>
        <v>#NUM!</v>
      </c>
      <c r="Z27" s="98" t="e">
        <f t="shared" si="15"/>
        <v>#NUM!</v>
      </c>
      <c r="AA27" s="98" t="e">
        <f t="shared" si="15"/>
        <v>#NUM!</v>
      </c>
      <c r="AB27" s="98" t="e">
        <f t="shared" si="15"/>
        <v>#NUM!</v>
      </c>
      <c r="AC27" s="98" t="e">
        <f t="shared" si="15"/>
        <v>#NUM!</v>
      </c>
      <c r="AD27" s="98" t="e">
        <f t="shared" si="15"/>
        <v>#NUM!</v>
      </c>
      <c r="AE27" s="98" t="e">
        <f t="shared" si="15"/>
        <v>#NUM!</v>
      </c>
      <c r="AF27" s="98" t="e">
        <f t="shared" si="15"/>
        <v>#NUM!</v>
      </c>
    </row>
    <row r="28" spans="1:32" x14ac:dyDescent="0.25">
      <c r="A28" s="19" t="s">
        <v>227</v>
      </c>
      <c r="B28" s="114"/>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row>
    <row r="29" spans="1:32" x14ac:dyDescent="0.25">
      <c r="A29" s="25" t="s">
        <v>228</v>
      </c>
      <c r="C29" s="98" t="e">
        <f t="shared" ref="C29:R29" si="16">-C19</f>
        <v>#NUM!</v>
      </c>
      <c r="D29" s="98" t="e">
        <f t="shared" si="16"/>
        <v>#NUM!</v>
      </c>
      <c r="E29" s="98" t="e">
        <f t="shared" si="16"/>
        <v>#NUM!</v>
      </c>
      <c r="F29" s="98" t="e">
        <f t="shared" si="16"/>
        <v>#NUM!</v>
      </c>
      <c r="G29" s="98" t="e">
        <f t="shared" si="16"/>
        <v>#NUM!</v>
      </c>
      <c r="H29" s="98" t="e">
        <f t="shared" si="16"/>
        <v>#NUM!</v>
      </c>
      <c r="I29" s="98" t="e">
        <f t="shared" si="16"/>
        <v>#NUM!</v>
      </c>
      <c r="J29" s="98" t="e">
        <f t="shared" si="16"/>
        <v>#NUM!</v>
      </c>
      <c r="K29" s="98" t="e">
        <f t="shared" si="16"/>
        <v>#NUM!</v>
      </c>
      <c r="L29" s="98" t="e">
        <f t="shared" si="16"/>
        <v>#NUM!</v>
      </c>
      <c r="M29" s="98" t="e">
        <f t="shared" si="16"/>
        <v>#NUM!</v>
      </c>
      <c r="N29" s="98" t="e">
        <f t="shared" si="16"/>
        <v>#NUM!</v>
      </c>
      <c r="O29" s="98" t="e">
        <f t="shared" si="16"/>
        <v>#NUM!</v>
      </c>
      <c r="P29" s="98" t="e">
        <f t="shared" si="16"/>
        <v>#NUM!</v>
      </c>
      <c r="Q29" s="98" t="e">
        <f t="shared" si="16"/>
        <v>#NUM!</v>
      </c>
      <c r="R29" s="98" t="e">
        <f t="shared" si="16"/>
        <v>#NUM!</v>
      </c>
      <c r="S29" s="98" t="e">
        <f t="shared" ref="S29:AF29" si="17">-S19</f>
        <v>#NUM!</v>
      </c>
      <c r="T29" s="98" t="e">
        <f t="shared" si="17"/>
        <v>#NUM!</v>
      </c>
      <c r="U29" s="98" t="e">
        <f t="shared" si="17"/>
        <v>#NUM!</v>
      </c>
      <c r="V29" s="98" t="e">
        <f t="shared" si="17"/>
        <v>#NUM!</v>
      </c>
      <c r="W29" s="98" t="e">
        <f t="shared" si="17"/>
        <v>#NUM!</v>
      </c>
      <c r="X29" s="98" t="e">
        <f t="shared" si="17"/>
        <v>#NUM!</v>
      </c>
      <c r="Y29" s="98" t="e">
        <f t="shared" si="17"/>
        <v>#NUM!</v>
      </c>
      <c r="Z29" s="98" t="e">
        <f t="shared" si="17"/>
        <v>#NUM!</v>
      </c>
      <c r="AA29" s="98" t="e">
        <f t="shared" si="17"/>
        <v>#NUM!</v>
      </c>
      <c r="AB29" s="98" t="e">
        <f t="shared" si="17"/>
        <v>#NUM!</v>
      </c>
      <c r="AC29" s="98" t="e">
        <f t="shared" si="17"/>
        <v>#NUM!</v>
      </c>
      <c r="AD29" s="98" t="e">
        <f t="shared" si="17"/>
        <v>#NUM!</v>
      </c>
      <c r="AE29" s="98" t="e">
        <f t="shared" si="17"/>
        <v>#NUM!</v>
      </c>
      <c r="AF29" s="98" t="e">
        <f t="shared" si="17"/>
        <v>#NUM!</v>
      </c>
    </row>
    <row r="30" spans="1:32" x14ac:dyDescent="0.25">
      <c r="A30" s="152" t="s">
        <v>222</v>
      </c>
      <c r="C30" s="98">
        <v>0</v>
      </c>
      <c r="D30" s="98">
        <v>0</v>
      </c>
      <c r="E30" s="98">
        <v>0</v>
      </c>
      <c r="F30" s="98">
        <v>0</v>
      </c>
      <c r="G30" s="98">
        <v>0</v>
      </c>
      <c r="H30" s="98">
        <v>0</v>
      </c>
      <c r="I30" s="98">
        <v>0</v>
      </c>
      <c r="J30" s="98">
        <v>0</v>
      </c>
      <c r="K30" s="98">
        <v>0</v>
      </c>
      <c r="L30" s="98">
        <v>0</v>
      </c>
      <c r="M30" s="98">
        <v>0</v>
      </c>
      <c r="N30" s="98">
        <v>0</v>
      </c>
      <c r="O30" s="98">
        <v>0</v>
      </c>
      <c r="P30" s="98">
        <v>0</v>
      </c>
      <c r="Q30" s="98">
        <v>0</v>
      </c>
      <c r="R30" s="98">
        <v>0</v>
      </c>
      <c r="S30" s="98">
        <v>0</v>
      </c>
      <c r="T30" s="98">
        <v>0</v>
      </c>
      <c r="U30" s="98">
        <v>0</v>
      </c>
      <c r="V30" s="98">
        <v>0</v>
      </c>
      <c r="W30" s="98">
        <v>0</v>
      </c>
      <c r="X30" s="98">
        <v>0</v>
      </c>
      <c r="Y30" s="98">
        <v>0</v>
      </c>
      <c r="Z30" s="98">
        <v>0</v>
      </c>
      <c r="AA30" s="98">
        <v>0</v>
      </c>
      <c r="AB30" s="98">
        <v>0</v>
      </c>
      <c r="AC30" s="98">
        <v>0</v>
      </c>
      <c r="AD30" s="98">
        <v>0</v>
      </c>
      <c r="AE30" s="98">
        <v>0</v>
      </c>
      <c r="AF30" s="98">
        <v>0</v>
      </c>
    </row>
    <row r="31" spans="1:32" x14ac:dyDescent="0.25">
      <c r="A31" s="152" t="s">
        <v>229</v>
      </c>
      <c r="C31" s="98">
        <v>0</v>
      </c>
      <c r="D31" s="98">
        <v>0</v>
      </c>
      <c r="E31" s="98">
        <v>0</v>
      </c>
      <c r="F31" s="98">
        <v>0</v>
      </c>
      <c r="G31" s="98">
        <v>0</v>
      </c>
      <c r="H31" s="98">
        <v>0</v>
      </c>
      <c r="I31" s="98">
        <v>0</v>
      </c>
      <c r="J31" s="98">
        <v>0</v>
      </c>
      <c r="K31" s="98">
        <v>0</v>
      </c>
      <c r="L31" s="98">
        <v>0</v>
      </c>
      <c r="M31" s="98">
        <v>0</v>
      </c>
      <c r="N31" s="98">
        <v>0</v>
      </c>
      <c r="O31" s="98">
        <v>0</v>
      </c>
      <c r="P31" s="98">
        <v>0</v>
      </c>
      <c r="Q31" s="98">
        <v>0</v>
      </c>
      <c r="R31" s="98">
        <v>0</v>
      </c>
      <c r="S31" s="98">
        <v>0</v>
      </c>
      <c r="T31" s="98">
        <v>0</v>
      </c>
      <c r="U31" s="98">
        <v>0</v>
      </c>
      <c r="V31" s="98">
        <v>0</v>
      </c>
      <c r="W31" s="98">
        <v>0</v>
      </c>
      <c r="X31" s="98">
        <v>0</v>
      </c>
      <c r="Y31" s="98">
        <v>0</v>
      </c>
      <c r="Z31" s="98">
        <v>0</v>
      </c>
      <c r="AA31" s="98">
        <v>0</v>
      </c>
      <c r="AB31" s="98">
        <v>0</v>
      </c>
      <c r="AC31" s="98">
        <v>0</v>
      </c>
      <c r="AD31" s="98">
        <v>0</v>
      </c>
      <c r="AE31" s="98">
        <v>0</v>
      </c>
      <c r="AF31" s="98">
        <v>0</v>
      </c>
    </row>
    <row r="32" spans="1:32" x14ac:dyDescent="0.25">
      <c r="A32" s="152" t="s">
        <v>224</v>
      </c>
      <c r="C32" s="98">
        <v>0</v>
      </c>
      <c r="D32" s="98">
        <v>0</v>
      </c>
      <c r="E32" s="98">
        <v>0</v>
      </c>
      <c r="F32" s="98">
        <v>0</v>
      </c>
      <c r="G32" s="98">
        <v>0</v>
      </c>
      <c r="H32" s="98">
        <v>0</v>
      </c>
      <c r="I32" s="98">
        <v>0</v>
      </c>
      <c r="J32" s="98">
        <v>0</v>
      </c>
      <c r="K32" s="98">
        <v>0</v>
      </c>
      <c r="L32" s="98">
        <v>0</v>
      </c>
      <c r="M32" s="98">
        <v>0</v>
      </c>
      <c r="N32" s="98">
        <v>0</v>
      </c>
      <c r="O32" s="98">
        <v>0</v>
      </c>
      <c r="P32" s="98">
        <v>0</v>
      </c>
      <c r="Q32" s="98">
        <v>0</v>
      </c>
      <c r="R32" s="98">
        <v>0</v>
      </c>
      <c r="S32" s="98">
        <v>0</v>
      </c>
      <c r="T32" s="98">
        <v>0</v>
      </c>
      <c r="U32" s="98">
        <v>0</v>
      </c>
      <c r="V32" s="98">
        <v>0</v>
      </c>
      <c r="W32" s="98">
        <v>0</v>
      </c>
      <c r="X32" s="98">
        <v>0</v>
      </c>
      <c r="Y32" s="98">
        <v>0</v>
      </c>
      <c r="Z32" s="98">
        <v>0</v>
      </c>
      <c r="AA32" s="98">
        <v>0</v>
      </c>
      <c r="AB32" s="98">
        <v>0</v>
      </c>
      <c r="AC32" s="98">
        <v>0</v>
      </c>
      <c r="AD32" s="98">
        <v>0</v>
      </c>
      <c r="AE32" s="98">
        <v>0</v>
      </c>
      <c r="AF32" s="98">
        <v>0</v>
      </c>
    </row>
    <row r="33" spans="1:32" x14ac:dyDescent="0.25">
      <c r="A33" s="174" t="s">
        <v>230</v>
      </c>
      <c r="C33" s="98">
        <v>0</v>
      </c>
      <c r="D33" s="98">
        <v>0</v>
      </c>
      <c r="E33" s="98">
        <v>0</v>
      </c>
      <c r="F33" s="98">
        <v>0</v>
      </c>
      <c r="G33" s="98">
        <v>0</v>
      </c>
      <c r="H33" s="98">
        <v>0</v>
      </c>
      <c r="I33" s="98">
        <v>0</v>
      </c>
      <c r="J33" s="98">
        <v>0</v>
      </c>
      <c r="K33" s="98">
        <v>0</v>
      </c>
      <c r="L33" s="98">
        <v>0</v>
      </c>
      <c r="M33" s="98">
        <v>0</v>
      </c>
      <c r="N33" s="98">
        <v>0</v>
      </c>
      <c r="O33" s="98">
        <v>0</v>
      </c>
      <c r="P33" s="98">
        <v>0</v>
      </c>
      <c r="Q33" s="98">
        <v>0</v>
      </c>
      <c r="R33" s="98">
        <v>0</v>
      </c>
      <c r="S33" s="98">
        <v>0</v>
      </c>
      <c r="T33" s="98">
        <v>0</v>
      </c>
      <c r="U33" s="98">
        <v>0</v>
      </c>
      <c r="V33" s="98">
        <v>0</v>
      </c>
      <c r="W33" s="98">
        <v>0</v>
      </c>
      <c r="X33" s="98">
        <v>0</v>
      </c>
      <c r="Y33" s="98">
        <v>0</v>
      </c>
      <c r="Z33" s="98">
        <v>0</v>
      </c>
      <c r="AA33" s="98">
        <v>0</v>
      </c>
      <c r="AB33" s="98">
        <v>0</v>
      </c>
      <c r="AC33" s="98">
        <v>0</v>
      </c>
      <c r="AD33" s="98">
        <v>0</v>
      </c>
      <c r="AE33" s="98">
        <v>0</v>
      </c>
      <c r="AF33" s="98">
        <v>0</v>
      </c>
    </row>
    <row r="34" spans="1:32" x14ac:dyDescent="0.25">
      <c r="A34" s="25" t="s">
        <v>64</v>
      </c>
      <c r="C34" s="98" t="e">
        <f>SUM(C25:C33)</f>
        <v>#NUM!</v>
      </c>
      <c r="D34" s="98" t="e">
        <f>SUM(D25:D33)</f>
        <v>#NUM!</v>
      </c>
      <c r="E34" s="98" t="e">
        <f t="shared" ref="E34:AF34" si="18">SUM(E25:E33)</f>
        <v>#NUM!</v>
      </c>
      <c r="F34" s="98" t="e">
        <f t="shared" si="18"/>
        <v>#NUM!</v>
      </c>
      <c r="G34" s="98" t="e">
        <f t="shared" si="18"/>
        <v>#NUM!</v>
      </c>
      <c r="H34" s="98" t="e">
        <f t="shared" si="18"/>
        <v>#NUM!</v>
      </c>
      <c r="I34" s="98" t="e">
        <f t="shared" si="18"/>
        <v>#NUM!</v>
      </c>
      <c r="J34" s="98" t="e">
        <f t="shared" si="18"/>
        <v>#NUM!</v>
      </c>
      <c r="K34" s="98" t="e">
        <f t="shared" si="18"/>
        <v>#NUM!</v>
      </c>
      <c r="L34" s="98" t="e">
        <f t="shared" si="18"/>
        <v>#NUM!</v>
      </c>
      <c r="M34" s="98" t="e">
        <f t="shared" si="18"/>
        <v>#NUM!</v>
      </c>
      <c r="N34" s="98" t="e">
        <f t="shared" si="18"/>
        <v>#NUM!</v>
      </c>
      <c r="O34" s="98" t="e">
        <f t="shared" si="18"/>
        <v>#NUM!</v>
      </c>
      <c r="P34" s="98" t="e">
        <f t="shared" si="18"/>
        <v>#NUM!</v>
      </c>
      <c r="Q34" s="98" t="e">
        <f t="shared" si="18"/>
        <v>#NUM!</v>
      </c>
      <c r="R34" s="98" t="e">
        <f t="shared" si="18"/>
        <v>#NUM!</v>
      </c>
      <c r="S34" s="98" t="e">
        <f t="shared" si="18"/>
        <v>#NUM!</v>
      </c>
      <c r="T34" s="98" t="e">
        <f t="shared" si="18"/>
        <v>#NUM!</v>
      </c>
      <c r="U34" s="98" t="e">
        <f t="shared" si="18"/>
        <v>#NUM!</v>
      </c>
      <c r="V34" s="98" t="e">
        <f t="shared" si="18"/>
        <v>#NUM!</v>
      </c>
      <c r="W34" s="98" t="e">
        <f t="shared" si="18"/>
        <v>#NUM!</v>
      </c>
      <c r="X34" s="98" t="e">
        <f t="shared" si="18"/>
        <v>#NUM!</v>
      </c>
      <c r="Y34" s="98" t="e">
        <f t="shared" si="18"/>
        <v>#NUM!</v>
      </c>
      <c r="Z34" s="98" t="e">
        <f t="shared" si="18"/>
        <v>#NUM!</v>
      </c>
      <c r="AA34" s="98" t="e">
        <f t="shared" si="18"/>
        <v>#NUM!</v>
      </c>
      <c r="AB34" s="98" t="e">
        <f t="shared" si="18"/>
        <v>#NUM!</v>
      </c>
      <c r="AC34" s="98" t="e">
        <f t="shared" si="18"/>
        <v>#NUM!</v>
      </c>
      <c r="AD34" s="98" t="e">
        <f t="shared" si="18"/>
        <v>#NUM!</v>
      </c>
      <c r="AE34" s="98" t="e">
        <f t="shared" si="18"/>
        <v>#NUM!</v>
      </c>
      <c r="AF34" s="98" t="e">
        <f t="shared" si="18"/>
        <v>#NUM!</v>
      </c>
    </row>
    <row r="36" spans="1:32" x14ac:dyDescent="0.25">
      <c r="A36" s="97" t="s">
        <v>195</v>
      </c>
      <c r="C36" s="153">
        <f t="shared" ref="C36:V36" si="19">C2</f>
        <v>1</v>
      </c>
      <c r="D36" s="153">
        <f t="shared" si="19"/>
        <v>2</v>
      </c>
      <c r="E36" s="153">
        <f t="shared" si="19"/>
        <v>3</v>
      </c>
      <c r="F36" s="153">
        <f t="shared" si="19"/>
        <v>4</v>
      </c>
      <c r="G36" s="153">
        <f t="shared" si="19"/>
        <v>5</v>
      </c>
      <c r="H36" s="153">
        <f t="shared" si="19"/>
        <v>6</v>
      </c>
      <c r="I36" s="153">
        <f t="shared" si="19"/>
        <v>7</v>
      </c>
      <c r="J36" s="153">
        <f t="shared" si="19"/>
        <v>8</v>
      </c>
      <c r="K36" s="153">
        <f t="shared" si="19"/>
        <v>9</v>
      </c>
      <c r="L36" s="153">
        <f t="shared" si="19"/>
        <v>10</v>
      </c>
      <c r="M36" s="153">
        <f t="shared" si="19"/>
        <v>11</v>
      </c>
      <c r="N36" s="153">
        <f t="shared" si="19"/>
        <v>12</v>
      </c>
      <c r="O36" s="153">
        <f t="shared" si="19"/>
        <v>13</v>
      </c>
      <c r="P36" s="153">
        <f t="shared" si="19"/>
        <v>14</v>
      </c>
      <c r="Q36" s="153">
        <f t="shared" si="19"/>
        <v>15</v>
      </c>
      <c r="R36" s="153">
        <f t="shared" si="19"/>
        <v>16</v>
      </c>
      <c r="S36" s="153">
        <f t="shared" si="19"/>
        <v>17</v>
      </c>
      <c r="T36" s="153">
        <f t="shared" si="19"/>
        <v>18</v>
      </c>
      <c r="U36" s="153">
        <f t="shared" si="19"/>
        <v>19</v>
      </c>
      <c r="V36" s="153">
        <f t="shared" si="19"/>
        <v>20</v>
      </c>
      <c r="W36" s="153"/>
      <c r="X36" s="153"/>
      <c r="Y36" s="153"/>
      <c r="Z36" s="153"/>
      <c r="AA36" s="153"/>
      <c r="AB36" s="153"/>
      <c r="AC36" s="153"/>
      <c r="AD36" s="153"/>
      <c r="AE36" s="153"/>
      <c r="AF36" s="153"/>
    </row>
    <row r="37" spans="1:32" x14ac:dyDescent="0.25">
      <c r="A37" s="25" t="s">
        <v>63</v>
      </c>
      <c r="C37" s="98">
        <f>'sources-uses'!C63</f>
        <v>0</v>
      </c>
      <c r="D37" s="98">
        <f>C41</f>
        <v>0</v>
      </c>
      <c r="E37" s="98">
        <f t="shared" ref="E37:V37" si="20">D41</f>
        <v>0</v>
      </c>
      <c r="F37" s="98">
        <f t="shared" si="20"/>
        <v>0</v>
      </c>
      <c r="G37" s="98">
        <f t="shared" si="20"/>
        <v>0</v>
      </c>
      <c r="H37" s="98">
        <f t="shared" si="20"/>
        <v>0</v>
      </c>
      <c r="I37" s="98">
        <f t="shared" si="20"/>
        <v>0</v>
      </c>
      <c r="J37" s="98">
        <f t="shared" si="20"/>
        <v>0</v>
      </c>
      <c r="K37" s="98">
        <f t="shared" si="20"/>
        <v>0</v>
      </c>
      <c r="L37" s="98">
        <f t="shared" si="20"/>
        <v>0</v>
      </c>
      <c r="M37" s="98">
        <f t="shared" si="20"/>
        <v>0</v>
      </c>
      <c r="N37" s="98">
        <f t="shared" si="20"/>
        <v>0</v>
      </c>
      <c r="O37" s="98">
        <f t="shared" si="20"/>
        <v>0</v>
      </c>
      <c r="P37" s="98">
        <f t="shared" si="20"/>
        <v>0</v>
      </c>
      <c r="Q37" s="98">
        <f t="shared" si="20"/>
        <v>0</v>
      </c>
      <c r="R37" s="98">
        <f t="shared" si="20"/>
        <v>0</v>
      </c>
      <c r="S37" s="98">
        <f t="shared" si="20"/>
        <v>0</v>
      </c>
      <c r="T37" s="98">
        <f t="shared" si="20"/>
        <v>0</v>
      </c>
      <c r="U37" s="98">
        <f t="shared" si="20"/>
        <v>0</v>
      </c>
      <c r="V37" s="98">
        <f t="shared" si="20"/>
        <v>0</v>
      </c>
      <c r="W37" s="98"/>
      <c r="X37" s="98"/>
      <c r="Y37" s="98"/>
      <c r="Z37" s="98"/>
      <c r="AA37" s="98"/>
      <c r="AB37" s="98"/>
      <c r="AC37" s="98"/>
      <c r="AD37" s="98"/>
      <c r="AE37" s="98"/>
      <c r="AF37" s="98"/>
    </row>
    <row r="38" spans="1:32" x14ac:dyDescent="0.25">
      <c r="A38" s="25" t="s">
        <v>219</v>
      </c>
      <c r="C38" s="98">
        <f>C11</f>
        <v>0</v>
      </c>
      <c r="D38" s="98">
        <f t="shared" ref="D38:V38" si="21">D11</f>
        <v>0</v>
      </c>
      <c r="E38" s="98">
        <f t="shared" si="21"/>
        <v>0</v>
      </c>
      <c r="F38" s="98">
        <f t="shared" si="21"/>
        <v>0</v>
      </c>
      <c r="G38" s="98">
        <f t="shared" si="21"/>
        <v>0</v>
      </c>
      <c r="H38" s="98">
        <f t="shared" si="21"/>
        <v>0</v>
      </c>
      <c r="I38" s="98">
        <f t="shared" si="21"/>
        <v>0</v>
      </c>
      <c r="J38" s="98">
        <f t="shared" si="21"/>
        <v>0</v>
      </c>
      <c r="K38" s="98">
        <f t="shared" si="21"/>
        <v>0</v>
      </c>
      <c r="L38" s="98">
        <f t="shared" si="21"/>
        <v>0</v>
      </c>
      <c r="M38" s="98">
        <f t="shared" si="21"/>
        <v>0</v>
      </c>
      <c r="N38" s="98">
        <f t="shared" si="21"/>
        <v>0</v>
      </c>
      <c r="O38" s="98">
        <f t="shared" si="21"/>
        <v>0</v>
      </c>
      <c r="P38" s="98">
        <f t="shared" si="21"/>
        <v>0</v>
      </c>
      <c r="Q38" s="98">
        <f t="shared" si="21"/>
        <v>0</v>
      </c>
      <c r="R38" s="98">
        <f t="shared" si="21"/>
        <v>0</v>
      </c>
      <c r="S38" s="98">
        <f t="shared" si="21"/>
        <v>0</v>
      </c>
      <c r="T38" s="98">
        <f t="shared" si="21"/>
        <v>0</v>
      </c>
      <c r="U38" s="98">
        <f t="shared" si="21"/>
        <v>0</v>
      </c>
      <c r="V38" s="98">
        <f t="shared" si="21"/>
        <v>0</v>
      </c>
      <c r="W38" s="98"/>
      <c r="X38" s="98"/>
      <c r="Y38" s="98"/>
      <c r="Z38" s="98"/>
      <c r="AA38" s="98"/>
      <c r="AB38" s="98"/>
      <c r="AC38" s="98"/>
      <c r="AD38" s="98"/>
      <c r="AE38" s="98"/>
      <c r="AF38" s="98"/>
    </row>
    <row r="39" spans="1:32" x14ac:dyDescent="0.25">
      <c r="A39" s="25" t="s">
        <v>8</v>
      </c>
      <c r="B39" s="114">
        <v>0.02</v>
      </c>
      <c r="C39" s="98">
        <f>($B$39*C37)+IF(C38&gt;0,0.5*C38*$B$39,0)</f>
        <v>0</v>
      </c>
      <c r="D39" s="98">
        <f t="shared" ref="D39:V39" si="22">($B$39*D37)+IF(D38&gt;0,0.5*D38*$B$39,0)</f>
        <v>0</v>
      </c>
      <c r="E39" s="98">
        <f t="shared" si="22"/>
        <v>0</v>
      </c>
      <c r="F39" s="98">
        <f t="shared" si="22"/>
        <v>0</v>
      </c>
      <c r="G39" s="98">
        <f t="shared" si="22"/>
        <v>0</v>
      </c>
      <c r="H39" s="98">
        <f t="shared" si="22"/>
        <v>0</v>
      </c>
      <c r="I39" s="98">
        <f t="shared" si="22"/>
        <v>0</v>
      </c>
      <c r="J39" s="98">
        <f t="shared" si="22"/>
        <v>0</v>
      </c>
      <c r="K39" s="98">
        <f t="shared" si="22"/>
        <v>0</v>
      </c>
      <c r="L39" s="98">
        <f t="shared" si="22"/>
        <v>0</v>
      </c>
      <c r="M39" s="98">
        <f t="shared" si="22"/>
        <v>0</v>
      </c>
      <c r="N39" s="98">
        <f t="shared" si="22"/>
        <v>0</v>
      </c>
      <c r="O39" s="98">
        <f t="shared" si="22"/>
        <v>0</v>
      </c>
      <c r="P39" s="98">
        <f t="shared" si="22"/>
        <v>0</v>
      </c>
      <c r="Q39" s="98">
        <f t="shared" si="22"/>
        <v>0</v>
      </c>
      <c r="R39" s="98">
        <f t="shared" si="22"/>
        <v>0</v>
      </c>
      <c r="S39" s="98">
        <f t="shared" si="22"/>
        <v>0</v>
      </c>
      <c r="T39" s="98">
        <f t="shared" si="22"/>
        <v>0</v>
      </c>
      <c r="U39" s="98">
        <f t="shared" si="22"/>
        <v>0</v>
      </c>
      <c r="V39" s="98">
        <f t="shared" si="22"/>
        <v>0</v>
      </c>
      <c r="W39" s="98"/>
      <c r="X39" s="98"/>
      <c r="Y39" s="98"/>
      <c r="Z39" s="98"/>
      <c r="AA39" s="98"/>
      <c r="AB39" s="98"/>
      <c r="AC39" s="98"/>
      <c r="AD39" s="98"/>
      <c r="AE39" s="98"/>
      <c r="AF39" s="98"/>
    </row>
    <row r="40" spans="1:32" x14ac:dyDescent="0.25">
      <c r="A40" s="25" t="s">
        <v>206</v>
      </c>
      <c r="C40" s="175">
        <v>0</v>
      </c>
      <c r="D40" s="175">
        <v>0</v>
      </c>
      <c r="E40" s="175">
        <v>0</v>
      </c>
      <c r="F40" s="175">
        <v>0</v>
      </c>
      <c r="G40" s="175">
        <v>0</v>
      </c>
      <c r="H40" s="175">
        <v>0</v>
      </c>
      <c r="I40" s="175">
        <v>0</v>
      </c>
      <c r="J40" s="175">
        <v>0</v>
      </c>
      <c r="K40" s="175">
        <v>0</v>
      </c>
      <c r="L40" s="175">
        <v>0</v>
      </c>
      <c r="M40" s="175">
        <v>0</v>
      </c>
      <c r="N40" s="175">
        <v>0</v>
      </c>
      <c r="O40" s="175">
        <v>0</v>
      </c>
      <c r="P40" s="175">
        <v>0</v>
      </c>
      <c r="Q40" s="175">
        <v>0</v>
      </c>
      <c r="R40" s="175">
        <v>0</v>
      </c>
      <c r="S40" s="175">
        <v>0</v>
      </c>
      <c r="T40" s="175">
        <v>0</v>
      </c>
      <c r="U40" s="175">
        <v>0</v>
      </c>
      <c r="V40" s="175">
        <v>0</v>
      </c>
      <c r="W40" s="98"/>
      <c r="X40" s="98"/>
      <c r="Y40" s="98"/>
      <c r="Z40" s="98"/>
      <c r="AA40" s="98"/>
      <c r="AB40" s="98"/>
      <c r="AC40" s="98"/>
      <c r="AD40" s="98"/>
      <c r="AE40" s="98"/>
      <c r="AF40" s="98"/>
    </row>
    <row r="41" spans="1:32" x14ac:dyDescent="0.25">
      <c r="A41" s="25" t="s">
        <v>64</v>
      </c>
      <c r="C41" s="98">
        <f>SUM(C37:C40)</f>
        <v>0</v>
      </c>
      <c r="D41" s="98">
        <f t="shared" ref="D41:V41" si="23">SUM(D37:D40)</f>
        <v>0</v>
      </c>
      <c r="E41" s="98">
        <f t="shared" si="23"/>
        <v>0</v>
      </c>
      <c r="F41" s="98">
        <f t="shared" si="23"/>
        <v>0</v>
      </c>
      <c r="G41" s="98">
        <f t="shared" si="23"/>
        <v>0</v>
      </c>
      <c r="H41" s="98">
        <f t="shared" si="23"/>
        <v>0</v>
      </c>
      <c r="I41" s="98">
        <f t="shared" si="23"/>
        <v>0</v>
      </c>
      <c r="J41" s="98">
        <f t="shared" si="23"/>
        <v>0</v>
      </c>
      <c r="K41" s="98">
        <f t="shared" si="23"/>
        <v>0</v>
      </c>
      <c r="L41" s="98">
        <f t="shared" si="23"/>
        <v>0</v>
      </c>
      <c r="M41" s="98">
        <f t="shared" si="23"/>
        <v>0</v>
      </c>
      <c r="N41" s="98">
        <f t="shared" si="23"/>
        <v>0</v>
      </c>
      <c r="O41" s="98">
        <f t="shared" si="23"/>
        <v>0</v>
      </c>
      <c r="P41" s="98">
        <f t="shared" si="23"/>
        <v>0</v>
      </c>
      <c r="Q41" s="98">
        <f t="shared" si="23"/>
        <v>0</v>
      </c>
      <c r="R41" s="98">
        <f t="shared" si="23"/>
        <v>0</v>
      </c>
      <c r="S41" s="98">
        <f t="shared" si="23"/>
        <v>0</v>
      </c>
      <c r="T41" s="98">
        <f t="shared" si="23"/>
        <v>0</v>
      </c>
      <c r="U41" s="98">
        <f t="shared" si="23"/>
        <v>0</v>
      </c>
      <c r="V41" s="98">
        <f t="shared" si="23"/>
        <v>0</v>
      </c>
      <c r="W41" s="98"/>
      <c r="X41" s="98"/>
      <c r="Y41" s="98"/>
      <c r="Z41" s="98"/>
      <c r="AA41" s="98"/>
      <c r="AB41" s="98"/>
      <c r="AC41" s="98"/>
      <c r="AD41" s="98"/>
      <c r="AE41" s="98"/>
      <c r="AF41" s="98"/>
    </row>
    <row r="42" spans="1:32" x14ac:dyDescent="0.25">
      <c r="A42" s="25"/>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row>
    <row r="43" spans="1:32" x14ac:dyDescent="0.25">
      <c r="C43" s="98">
        <v>1</v>
      </c>
      <c r="D43" s="98">
        <f t="shared" ref="D43:Q43" si="24">C43+1</f>
        <v>2</v>
      </c>
      <c r="E43" s="98">
        <f t="shared" si="24"/>
        <v>3</v>
      </c>
      <c r="F43" s="98">
        <f t="shared" si="24"/>
        <v>4</v>
      </c>
      <c r="G43" s="98">
        <f t="shared" si="24"/>
        <v>5</v>
      </c>
      <c r="H43" s="98">
        <f t="shared" si="24"/>
        <v>6</v>
      </c>
      <c r="I43" s="98">
        <f t="shared" si="24"/>
        <v>7</v>
      </c>
      <c r="J43" s="98">
        <f t="shared" si="24"/>
        <v>8</v>
      </c>
      <c r="K43" s="98">
        <f t="shared" si="24"/>
        <v>9</v>
      </c>
      <c r="L43" s="98">
        <f t="shared" si="24"/>
        <v>10</v>
      </c>
      <c r="M43" s="98">
        <f t="shared" si="24"/>
        <v>11</v>
      </c>
      <c r="N43" s="98">
        <f t="shared" si="24"/>
        <v>12</v>
      </c>
      <c r="O43" s="98">
        <f t="shared" si="24"/>
        <v>13</v>
      </c>
      <c r="P43" s="98">
        <f t="shared" si="24"/>
        <v>14</v>
      </c>
      <c r="Q43" s="98">
        <f t="shared" si="24"/>
        <v>15</v>
      </c>
    </row>
    <row r="44" spans="1:32" x14ac:dyDescent="0.25">
      <c r="A44" s="25" t="s">
        <v>58</v>
      </c>
      <c r="C44" s="98" t="e">
        <f>C14</f>
        <v>#NUM!</v>
      </c>
      <c r="D44" s="98" t="e">
        <f t="shared" ref="D44:Q44" si="25">D14</f>
        <v>#NUM!</v>
      </c>
      <c r="E44" s="98" t="e">
        <f t="shared" si="25"/>
        <v>#NUM!</v>
      </c>
      <c r="F44" s="98" t="e">
        <f t="shared" si="25"/>
        <v>#NUM!</v>
      </c>
      <c r="G44" s="98" t="e">
        <f t="shared" si="25"/>
        <v>#NUM!</v>
      </c>
      <c r="H44" s="98" t="e">
        <f t="shared" si="25"/>
        <v>#NUM!</v>
      </c>
      <c r="I44" s="98" t="e">
        <f t="shared" si="25"/>
        <v>#NUM!</v>
      </c>
      <c r="J44" s="98" t="e">
        <f t="shared" si="25"/>
        <v>#NUM!</v>
      </c>
      <c r="K44" s="98" t="e">
        <f t="shared" si="25"/>
        <v>#NUM!</v>
      </c>
      <c r="L44" s="98" t="e">
        <f t="shared" si="25"/>
        <v>#NUM!</v>
      </c>
      <c r="M44" s="98" t="e">
        <f t="shared" si="25"/>
        <v>#NUM!</v>
      </c>
      <c r="N44" s="98" t="e">
        <f t="shared" si="25"/>
        <v>#NUM!</v>
      </c>
      <c r="O44" s="98" t="e">
        <f t="shared" si="25"/>
        <v>#NUM!</v>
      </c>
      <c r="P44" s="98" t="e">
        <f t="shared" si="25"/>
        <v>#NUM!</v>
      </c>
      <c r="Q44" s="98" t="e">
        <f t="shared" si="25"/>
        <v>#NUM!</v>
      </c>
    </row>
    <row r="45" spans="1:32" x14ac:dyDescent="0.25">
      <c r="A45" s="25" t="s">
        <v>65</v>
      </c>
      <c r="C45" s="98">
        <f t="shared" ref="C45:Q45" si="26">C11</f>
        <v>0</v>
      </c>
      <c r="D45" s="98">
        <f t="shared" si="26"/>
        <v>0</v>
      </c>
      <c r="E45" s="98">
        <f t="shared" si="26"/>
        <v>0</v>
      </c>
      <c r="F45" s="98">
        <f t="shared" si="26"/>
        <v>0</v>
      </c>
      <c r="G45" s="98">
        <f t="shared" si="26"/>
        <v>0</v>
      </c>
      <c r="H45" s="98">
        <f t="shared" si="26"/>
        <v>0</v>
      </c>
      <c r="I45" s="98">
        <f t="shared" si="26"/>
        <v>0</v>
      </c>
      <c r="J45" s="98">
        <f t="shared" si="26"/>
        <v>0</v>
      </c>
      <c r="K45" s="98">
        <f t="shared" si="26"/>
        <v>0</v>
      </c>
      <c r="L45" s="98">
        <f t="shared" si="26"/>
        <v>0</v>
      </c>
      <c r="M45" s="98">
        <f t="shared" si="26"/>
        <v>0</v>
      </c>
      <c r="N45" s="98">
        <f t="shared" si="26"/>
        <v>0</v>
      </c>
      <c r="O45" s="98">
        <f t="shared" si="26"/>
        <v>0</v>
      </c>
      <c r="P45" s="98">
        <f t="shared" si="26"/>
        <v>0</v>
      </c>
      <c r="Q45" s="98">
        <f t="shared" si="26"/>
        <v>0</v>
      </c>
    </row>
    <row r="46" spans="1:32" x14ac:dyDescent="0.25">
      <c r="A46" s="25" t="s">
        <v>382</v>
      </c>
      <c r="C46" s="98">
        <f>-C30</f>
        <v>0</v>
      </c>
      <c r="D46" s="98">
        <f t="shared" ref="D46:Q46" si="27">-D30</f>
        <v>0</v>
      </c>
      <c r="E46" s="98">
        <f t="shared" si="27"/>
        <v>0</v>
      </c>
      <c r="F46" s="98">
        <f t="shared" si="27"/>
        <v>0</v>
      </c>
      <c r="G46" s="98">
        <f t="shared" si="27"/>
        <v>0</v>
      </c>
      <c r="H46" s="98">
        <f t="shared" si="27"/>
        <v>0</v>
      </c>
      <c r="I46" s="98">
        <f t="shared" si="27"/>
        <v>0</v>
      </c>
      <c r="J46" s="98">
        <f t="shared" si="27"/>
        <v>0</v>
      </c>
      <c r="K46" s="98">
        <f t="shared" si="27"/>
        <v>0</v>
      </c>
      <c r="L46" s="98">
        <f t="shared" si="27"/>
        <v>0</v>
      </c>
      <c r="M46" s="98">
        <f t="shared" si="27"/>
        <v>0</v>
      </c>
      <c r="N46" s="98">
        <f t="shared" si="27"/>
        <v>0</v>
      </c>
      <c r="O46" s="98">
        <f t="shared" si="27"/>
        <v>0</v>
      </c>
      <c r="P46" s="98">
        <f t="shared" si="27"/>
        <v>0</v>
      </c>
      <c r="Q46" s="98">
        <f t="shared" si="27"/>
        <v>0</v>
      </c>
    </row>
    <row r="47" spans="1:32" x14ac:dyDescent="0.25">
      <c r="A47" s="25" t="s">
        <v>66</v>
      </c>
      <c r="C47" s="98" t="e">
        <f>-amortizations!B73</f>
        <v>#NUM!</v>
      </c>
      <c r="D47" s="98">
        <f>-amortizations!C73</f>
        <v>0</v>
      </c>
      <c r="E47" s="98">
        <f>-amortizations!D73</f>
        <v>0</v>
      </c>
      <c r="F47" s="98">
        <f>-amortizations!E73</f>
        <v>0</v>
      </c>
      <c r="G47" s="98">
        <f>-amortizations!F73</f>
        <v>0</v>
      </c>
      <c r="H47" s="98">
        <f>-amortizations!G73</f>
        <v>0</v>
      </c>
      <c r="I47" s="98">
        <f>-amortizations!H73</f>
        <v>0</v>
      </c>
      <c r="J47" s="98">
        <f>-amortizations!I73</f>
        <v>0</v>
      </c>
      <c r="K47" s="98">
        <f>-amortizations!J73</f>
        <v>0</v>
      </c>
      <c r="L47" s="98">
        <f>-amortizations!K73</f>
        <v>0</v>
      </c>
      <c r="M47" s="98">
        <f>-amortizations!L73</f>
        <v>0</v>
      </c>
      <c r="N47" s="98">
        <f>-amortizations!M73</f>
        <v>0</v>
      </c>
      <c r="O47" s="98">
        <f>-amortizations!N73</f>
        <v>0</v>
      </c>
      <c r="P47" s="98">
        <f>-amortizations!O73</f>
        <v>0</v>
      </c>
      <c r="Q47" s="98">
        <f>-amortizations!P73</f>
        <v>0</v>
      </c>
      <c r="R47" s="121"/>
      <c r="S47" s="121"/>
      <c r="T47" s="121"/>
      <c r="U47" s="121"/>
      <c r="V47" s="121"/>
    </row>
    <row r="48" spans="1:32" x14ac:dyDescent="0.25">
      <c r="A48" s="25" t="s">
        <v>135</v>
      </c>
      <c r="C48" s="98">
        <f>IF(C2&lt;=assumptions!$E$9,-1*('credit calcs'!$F$74),0)</f>
        <v>0</v>
      </c>
      <c r="D48" s="98">
        <f>IF(D2&lt;=assumptions!$E$9,-1*('credit calcs'!$F$74),0)</f>
        <v>0</v>
      </c>
      <c r="E48" s="98">
        <f>IF(E2&lt;=assumptions!$E$9,-1*('credit calcs'!$F$74),0)</f>
        <v>0</v>
      </c>
      <c r="F48" s="98">
        <f>IF(F2&lt;=assumptions!$E$9,-1*('credit calcs'!$F$74),0)</f>
        <v>0</v>
      </c>
      <c r="G48" s="98">
        <f>IF(G2&lt;=assumptions!$E$9,-1*('credit calcs'!$F$74),0)</f>
        <v>0</v>
      </c>
      <c r="H48" s="98">
        <f>IF(H2&lt;=assumptions!$E$9,-1*('credit calcs'!$F$74),0)</f>
        <v>0</v>
      </c>
      <c r="I48" s="98">
        <f>IF(I2&lt;=assumptions!$E$9,-1*('credit calcs'!$F$74),0)</f>
        <v>0</v>
      </c>
      <c r="J48" s="98">
        <f>IF(J2&lt;=assumptions!$E$9,-1*('credit calcs'!$F$74),0)</f>
        <v>0</v>
      </c>
      <c r="K48" s="98">
        <f>IF(K2&lt;=assumptions!$E$9,-1*('credit calcs'!$F$74),0)</f>
        <v>0</v>
      </c>
      <c r="L48" s="98">
        <f>IF(L2&lt;=assumptions!$E$9,-1*('credit calcs'!$F$74),0)</f>
        <v>0</v>
      </c>
      <c r="M48" s="98">
        <f>IF(M2&lt;=assumptions!$E$9,-1*('credit calcs'!$F$74),0)</f>
        <v>0</v>
      </c>
      <c r="N48" s="98">
        <f>IF(N2&lt;=assumptions!$E$9,-1*('credit calcs'!$F$74),0)</f>
        <v>0</v>
      </c>
      <c r="O48" s="98">
        <f>IF(O2&lt;=assumptions!$E$9,-1*('credit calcs'!$F$74),0)</f>
        <v>0</v>
      </c>
      <c r="P48" s="98">
        <f>IF(P2&lt;=assumptions!$E$9,-1*('credit calcs'!$F$74),0)</f>
        <v>0</v>
      </c>
      <c r="Q48" s="98">
        <f>IF(Q2&lt;=assumptions!$E$9,-1*('credit calcs'!$F$74),0)</f>
        <v>0</v>
      </c>
      <c r="R48" s="121"/>
      <c r="S48" s="23"/>
      <c r="T48" s="18"/>
      <c r="U48" s="27"/>
      <c r="V48" s="121"/>
    </row>
    <row r="49" spans="1:22" x14ac:dyDescent="0.25">
      <c r="A49" s="25" t="s">
        <v>381</v>
      </c>
      <c r="C49" s="98">
        <f>IF(C3&lt;=assumptions!$E$10,-1*('credit calcs'!$F$82),0)</f>
        <v>0</v>
      </c>
      <c r="D49" s="98">
        <f>IF(D3&lt;=assumptions!$E$10,-1*('credit calcs'!$F$82),0)</f>
        <v>0</v>
      </c>
      <c r="E49" s="98">
        <f>IF(E3&lt;=assumptions!$E$10,-1*('credit calcs'!$F$82),0)</f>
        <v>0</v>
      </c>
      <c r="F49" s="98">
        <f>IF(F3&lt;=assumptions!$E$10,-1*('credit calcs'!$F$82),0)</f>
        <v>0</v>
      </c>
      <c r="G49" s="98">
        <f>IF(G3&lt;=assumptions!$E$10,-1*('credit calcs'!$F$82),0)</f>
        <v>0</v>
      </c>
      <c r="H49" s="98">
        <f>IF(H3&lt;=assumptions!$E$10,-1*('credit calcs'!$F$82),0)</f>
        <v>0</v>
      </c>
      <c r="I49" s="98">
        <f>IF(I3&lt;=assumptions!$E$10,-1*('credit calcs'!$F$82),0)</f>
        <v>0</v>
      </c>
      <c r="J49" s="98">
        <f>IF(J3&lt;=assumptions!$E$10,-1*('credit calcs'!$F$82),0)</f>
        <v>0</v>
      </c>
      <c r="K49" s="98">
        <f>IF(K3&lt;=assumptions!$E$10,-1*('credit calcs'!$F$82),0)</f>
        <v>0</v>
      </c>
      <c r="L49" s="98">
        <f>IF(L3&lt;=assumptions!$E$10,-1*('credit calcs'!$F$82),0)</f>
        <v>0</v>
      </c>
      <c r="M49" s="98">
        <f>IF(M3&lt;=assumptions!$E$10,-1*('credit calcs'!$F$82),0)</f>
        <v>0</v>
      </c>
      <c r="N49" s="98">
        <f>IF(N3&lt;=assumptions!$E$10,-1*('credit calcs'!$F$82),0)</f>
        <v>0</v>
      </c>
      <c r="O49" s="98">
        <f>IF(O3&lt;=assumptions!$E$10,-1*('credit calcs'!$F$82),0)</f>
        <v>0</v>
      </c>
      <c r="P49" s="98">
        <f>IF(P3&lt;=assumptions!$E$10,-1*('credit calcs'!$F$82),0)</f>
        <v>0</v>
      </c>
      <c r="Q49" s="98">
        <f>IF(Q3&lt;=assumptions!$E$10,-1*('credit calcs'!$F$82),0)</f>
        <v>0</v>
      </c>
      <c r="R49" s="121"/>
      <c r="S49" s="23"/>
      <c r="T49" s="18"/>
      <c r="U49" s="27"/>
      <c r="V49" s="121"/>
    </row>
    <row r="50" spans="1:22" x14ac:dyDescent="0.25">
      <c r="A50" s="76" t="s">
        <v>136</v>
      </c>
      <c r="C50" s="98">
        <f>IF(C2&lt;=assumptions!$E$11,-1*('credit calcs'!$F$78),0)</f>
        <v>0</v>
      </c>
      <c r="D50" s="98">
        <f>IF(D2&lt;=assumptions!$E$11,-1*('credit calcs'!$F$78),0)</f>
        <v>0</v>
      </c>
      <c r="E50" s="98">
        <f>IF(E2&lt;=assumptions!$E$11,-1*('credit calcs'!$F$78),0)</f>
        <v>0</v>
      </c>
      <c r="F50" s="98">
        <f>IF(F2&lt;=assumptions!$E$11,-1*('credit calcs'!$F$78),0)</f>
        <v>0</v>
      </c>
      <c r="G50" s="98">
        <f>IF(G2&lt;=assumptions!$E$11,-1*('credit calcs'!$F$78),0)</f>
        <v>0</v>
      </c>
      <c r="H50" s="98">
        <f>IF(H2&lt;=assumptions!$E$11,-1*('credit calcs'!$F$78),0)</f>
        <v>0</v>
      </c>
      <c r="I50" s="98">
        <f>IF(I2&lt;=assumptions!$E$11,-1*('credit calcs'!$F$78),0)</f>
        <v>0</v>
      </c>
      <c r="J50" s="98">
        <f>IF(J2&lt;=assumptions!$E$11,-1*('credit calcs'!$F$78),0)</f>
        <v>0</v>
      </c>
      <c r="K50" s="98">
        <f>IF(K2&lt;=assumptions!$E$11,-1*('credit calcs'!$F$78),0)</f>
        <v>0</v>
      </c>
      <c r="L50" s="98">
        <f>IF(L2&lt;=assumptions!$E$11,-1*('credit calcs'!$F$78),0)</f>
        <v>0</v>
      </c>
      <c r="M50" s="98">
        <f>IF(M2&lt;=assumptions!$E$11,-1*('credit calcs'!$F$78),0)</f>
        <v>0</v>
      </c>
      <c r="N50" s="98">
        <f>IF(N2&lt;=assumptions!$E$11,-1*('credit calcs'!$F$78),0)</f>
        <v>0</v>
      </c>
      <c r="O50" s="98">
        <f>IF(O2&lt;=assumptions!$E$11,-1*('credit calcs'!$F$78),0)</f>
        <v>0</v>
      </c>
      <c r="P50" s="98">
        <f>IF(P2&lt;=assumptions!$E$11,-1*('credit calcs'!$F$78),0)</f>
        <v>0</v>
      </c>
      <c r="Q50" s="98">
        <f>IF(Q2&lt;=assumptions!$E$11,-1*('credit calcs'!$F$78),0)</f>
        <v>0</v>
      </c>
      <c r="R50" s="121"/>
      <c r="S50" s="84"/>
      <c r="T50" s="121"/>
      <c r="U50" s="122"/>
      <c r="V50" s="121"/>
    </row>
    <row r="51" spans="1:22" x14ac:dyDescent="0.25">
      <c r="A51" s="25" t="s">
        <v>67</v>
      </c>
      <c r="C51" s="26" t="e">
        <f>SUM(C44:C50)</f>
        <v>#NUM!</v>
      </c>
      <c r="D51" s="26" t="e">
        <f t="shared" ref="D51:Q51" si="28">SUM(D44:D50)</f>
        <v>#NUM!</v>
      </c>
      <c r="E51" s="26" t="e">
        <f t="shared" si="28"/>
        <v>#NUM!</v>
      </c>
      <c r="F51" s="26" t="e">
        <f t="shared" si="28"/>
        <v>#NUM!</v>
      </c>
      <c r="G51" s="26" t="e">
        <f t="shared" si="28"/>
        <v>#NUM!</v>
      </c>
      <c r="H51" s="26" t="e">
        <f t="shared" si="28"/>
        <v>#NUM!</v>
      </c>
      <c r="I51" s="26" t="e">
        <f t="shared" si="28"/>
        <v>#NUM!</v>
      </c>
      <c r="J51" s="26" t="e">
        <f t="shared" si="28"/>
        <v>#NUM!</v>
      </c>
      <c r="K51" s="26" t="e">
        <f t="shared" si="28"/>
        <v>#NUM!</v>
      </c>
      <c r="L51" s="26" t="e">
        <f t="shared" si="28"/>
        <v>#NUM!</v>
      </c>
      <c r="M51" s="26" t="e">
        <f t="shared" si="28"/>
        <v>#NUM!</v>
      </c>
      <c r="N51" s="26" t="e">
        <f t="shared" si="28"/>
        <v>#NUM!</v>
      </c>
      <c r="O51" s="26" t="e">
        <f t="shared" si="28"/>
        <v>#NUM!</v>
      </c>
      <c r="P51" s="26" t="e">
        <f t="shared" si="28"/>
        <v>#NUM!</v>
      </c>
      <c r="Q51" s="26" t="e">
        <f t="shared" si="28"/>
        <v>#NUM!</v>
      </c>
      <c r="R51" s="121"/>
      <c r="S51" s="84"/>
      <c r="T51" s="121"/>
      <c r="U51" s="122"/>
      <c r="V51" s="121"/>
    </row>
    <row r="52" spans="1:22" x14ac:dyDescent="0.25">
      <c r="A52" s="25"/>
      <c r="C52" s="27"/>
      <c r="D52" s="27"/>
      <c r="E52" s="27"/>
      <c r="F52" s="27"/>
      <c r="G52" s="27"/>
      <c r="H52" s="27"/>
      <c r="I52" s="27"/>
      <c r="J52" s="27"/>
      <c r="K52" s="27"/>
      <c r="L52" s="27"/>
      <c r="M52" s="27"/>
      <c r="N52" s="27"/>
      <c r="O52" s="27"/>
      <c r="P52" s="27"/>
      <c r="Q52" s="27"/>
      <c r="R52" s="121"/>
      <c r="S52" s="84"/>
      <c r="T52" s="121"/>
      <c r="U52" s="122"/>
      <c r="V52" s="121"/>
    </row>
    <row r="53" spans="1:22" x14ac:dyDescent="0.25">
      <c r="A53" s="25" t="s">
        <v>59</v>
      </c>
      <c r="C53" s="27">
        <v>0</v>
      </c>
      <c r="D53" s="27">
        <v>0</v>
      </c>
      <c r="E53" s="27">
        <v>0</v>
      </c>
      <c r="F53" s="27">
        <v>0</v>
      </c>
      <c r="G53" s="27">
        <v>0</v>
      </c>
      <c r="H53" s="27">
        <v>0</v>
      </c>
      <c r="I53" s="27">
        <v>0</v>
      </c>
      <c r="J53" s="27">
        <v>0</v>
      </c>
      <c r="K53" s="27">
        <v>0</v>
      </c>
      <c r="L53" s="27">
        <v>0</v>
      </c>
      <c r="M53" s="27">
        <v>0</v>
      </c>
      <c r="N53" s="27">
        <v>0</v>
      </c>
      <c r="O53" s="27">
        <v>0</v>
      </c>
      <c r="P53" s="27">
        <v>0</v>
      </c>
      <c r="Q53" s="27">
        <v>0</v>
      </c>
      <c r="R53" s="121"/>
      <c r="S53" s="84"/>
      <c r="T53" s="121"/>
      <c r="U53" s="122"/>
      <c r="V53" s="121"/>
    </row>
    <row r="54" spans="1:22" x14ac:dyDescent="0.25">
      <c r="A54" s="25" t="s">
        <v>68</v>
      </c>
      <c r="C54" s="97" t="e">
        <f>-cashflows!C51*assumptions!$E$8</f>
        <v>#NUM!</v>
      </c>
      <c r="D54" s="97" t="e">
        <f>-D51*assumptions!$E$8</f>
        <v>#NUM!</v>
      </c>
      <c r="E54" s="97" t="e">
        <f>-E51*assumptions!$E$8</f>
        <v>#NUM!</v>
      </c>
      <c r="F54" s="97" t="e">
        <f>-F51*assumptions!$E$8</f>
        <v>#NUM!</v>
      </c>
      <c r="G54" s="97" t="e">
        <f>-G51*assumptions!$E$8</f>
        <v>#NUM!</v>
      </c>
      <c r="H54" s="97" t="e">
        <f>-H51*assumptions!$E$8</f>
        <v>#NUM!</v>
      </c>
      <c r="I54" s="97" t="e">
        <f>-I51*assumptions!$E$8</f>
        <v>#NUM!</v>
      </c>
      <c r="J54" s="97" t="e">
        <f>-J51*assumptions!$E$8</f>
        <v>#NUM!</v>
      </c>
      <c r="K54" s="97" t="e">
        <f>-K51*assumptions!$E$8</f>
        <v>#NUM!</v>
      </c>
      <c r="L54" s="97" t="e">
        <f>-L51*assumptions!$E$8</f>
        <v>#NUM!</v>
      </c>
      <c r="M54" s="97" t="e">
        <f>-M51*assumptions!$E$8</f>
        <v>#NUM!</v>
      </c>
      <c r="N54" s="97" t="e">
        <f>-N51*assumptions!$E$8</f>
        <v>#NUM!</v>
      </c>
      <c r="O54" s="97" t="e">
        <f>-O51*assumptions!$E$8</f>
        <v>#NUM!</v>
      </c>
      <c r="P54" s="97" t="e">
        <f>-P51*assumptions!$E$8</f>
        <v>#NUM!</v>
      </c>
      <c r="Q54" s="97" t="e">
        <f>-Q51*assumptions!$E$8</f>
        <v>#NUM!</v>
      </c>
      <c r="R54" s="121"/>
      <c r="S54" s="84"/>
      <c r="T54" s="176"/>
      <c r="U54" s="122"/>
      <c r="V54" s="121"/>
    </row>
    <row r="55" spans="1:22" x14ac:dyDescent="0.25">
      <c r="A55" s="25" t="s">
        <v>233</v>
      </c>
      <c r="C55" s="97">
        <f>'credit calcs'!$G$69/5</f>
        <v>0</v>
      </c>
      <c r="D55" s="97">
        <f>'credit calcs'!$G$69/5</f>
        <v>0</v>
      </c>
      <c r="E55" s="97">
        <f>'credit calcs'!$G$69/5</f>
        <v>0</v>
      </c>
      <c r="F55" s="97">
        <f>'credit calcs'!$G$69/5</f>
        <v>0</v>
      </c>
      <c r="G55" s="97">
        <f>'credit calcs'!$G$69/5</f>
        <v>0</v>
      </c>
      <c r="R55" s="121"/>
      <c r="S55" s="84"/>
      <c r="T55" s="176"/>
      <c r="U55" s="122"/>
      <c r="V55" s="121"/>
    </row>
    <row r="56" spans="1:22" x14ac:dyDescent="0.25">
      <c r="A56" s="25" t="s">
        <v>232</v>
      </c>
      <c r="C56" s="97">
        <v>0</v>
      </c>
      <c r="D56" s="97">
        <v>0</v>
      </c>
      <c r="E56" s="97">
        <v>0</v>
      </c>
      <c r="F56" s="97">
        <v>0</v>
      </c>
      <c r="G56" s="97">
        <v>0</v>
      </c>
      <c r="R56" s="121"/>
      <c r="S56" s="84"/>
      <c r="T56" s="176"/>
      <c r="U56" s="122"/>
      <c r="V56" s="121"/>
    </row>
    <row r="57" spans="1:22" x14ac:dyDescent="0.25">
      <c r="A57" s="25" t="s">
        <v>231</v>
      </c>
      <c r="C57" s="98">
        <f>assumptions!$B$11</f>
        <v>0</v>
      </c>
      <c r="D57" s="98">
        <f>assumptions!$B$11</f>
        <v>0</v>
      </c>
      <c r="E57" s="98">
        <f>assumptions!$B$11</f>
        <v>0</v>
      </c>
      <c r="F57" s="98">
        <f>assumptions!$B$11</f>
        <v>0</v>
      </c>
      <c r="G57" s="98">
        <f>assumptions!$B$11</f>
        <v>0</v>
      </c>
      <c r="H57" s="98">
        <f>assumptions!$B$11</f>
        <v>0</v>
      </c>
      <c r="I57" s="98">
        <f>assumptions!$B$11</f>
        <v>0</v>
      </c>
      <c r="J57" s="98">
        <f>assumptions!$B$11</f>
        <v>0</v>
      </c>
      <c r="K57" s="98">
        <f>assumptions!$B$11</f>
        <v>0</v>
      </c>
      <c r="L57" s="98">
        <f>assumptions!$B$11</f>
        <v>0</v>
      </c>
    </row>
    <row r="58" spans="1:22" ht="16.5" thickBot="1" x14ac:dyDescent="0.3">
      <c r="A58" s="25" t="s">
        <v>69</v>
      </c>
      <c r="B58" s="98"/>
      <c r="C58" s="26" t="e">
        <f>SUM(C53:C57)</f>
        <v>#NUM!</v>
      </c>
      <c r="D58" s="26" t="e">
        <f t="shared" ref="D58:Q58" si="29">SUM(D53:D57)</f>
        <v>#NUM!</v>
      </c>
      <c r="E58" s="26" t="e">
        <f t="shared" si="29"/>
        <v>#NUM!</v>
      </c>
      <c r="F58" s="26" t="e">
        <f t="shared" si="29"/>
        <v>#NUM!</v>
      </c>
      <c r="G58" s="26" t="e">
        <f t="shared" si="29"/>
        <v>#NUM!</v>
      </c>
      <c r="H58" s="26" t="e">
        <f t="shared" si="29"/>
        <v>#NUM!</v>
      </c>
      <c r="I58" s="26" t="e">
        <f t="shared" si="29"/>
        <v>#NUM!</v>
      </c>
      <c r="J58" s="26" t="e">
        <f t="shared" si="29"/>
        <v>#NUM!</v>
      </c>
      <c r="K58" s="26" t="e">
        <f t="shared" si="29"/>
        <v>#NUM!</v>
      </c>
      <c r="L58" s="26" t="e">
        <f t="shared" si="29"/>
        <v>#NUM!</v>
      </c>
      <c r="M58" s="26" t="e">
        <f t="shared" si="29"/>
        <v>#NUM!</v>
      </c>
      <c r="N58" s="26" t="e">
        <f t="shared" si="29"/>
        <v>#NUM!</v>
      </c>
      <c r="O58" s="26" t="e">
        <f t="shared" si="29"/>
        <v>#NUM!</v>
      </c>
      <c r="P58" s="26" t="e">
        <f t="shared" si="29"/>
        <v>#NUM!</v>
      </c>
      <c r="Q58" s="26" t="e">
        <f t="shared" si="29"/>
        <v>#NUM!</v>
      </c>
    </row>
    <row r="59" spans="1:22" ht="16.5" thickTop="1" x14ac:dyDescent="0.25">
      <c r="A59" s="25"/>
      <c r="C59" s="36"/>
      <c r="D59" s="22"/>
      <c r="E59" s="22"/>
      <c r="F59" s="22"/>
      <c r="G59" s="22"/>
      <c r="H59" s="22"/>
      <c r="I59" s="22"/>
      <c r="J59" s="22"/>
      <c r="K59" s="22"/>
      <c r="L59" s="22"/>
      <c r="M59" s="22"/>
      <c r="N59" s="22"/>
      <c r="O59" s="148"/>
      <c r="P59" s="148"/>
      <c r="Q59" s="148"/>
    </row>
    <row r="60" spans="1:22" x14ac:dyDescent="0.25">
      <c r="A60" s="25"/>
      <c r="C60" s="27"/>
      <c r="D60" s="18"/>
      <c r="E60" s="18"/>
      <c r="F60" s="18"/>
      <c r="G60" s="18"/>
      <c r="H60" s="18"/>
      <c r="I60" s="18"/>
      <c r="J60" s="18"/>
      <c r="K60" s="18"/>
      <c r="L60" s="18"/>
      <c r="M60" s="18"/>
      <c r="N60" s="18"/>
      <c r="O60" s="121"/>
      <c r="P60" s="121"/>
      <c r="Q60" s="121"/>
    </row>
    <row r="61" spans="1:22" x14ac:dyDescent="0.25">
      <c r="A61" s="25"/>
      <c r="C61" s="27"/>
      <c r="D61" s="18"/>
      <c r="E61" s="18"/>
      <c r="F61" s="18"/>
      <c r="G61" s="18"/>
      <c r="H61" s="18"/>
      <c r="I61" s="18"/>
      <c r="J61" s="18"/>
      <c r="K61" s="18"/>
      <c r="L61" s="18"/>
      <c r="M61" s="18"/>
      <c r="N61" s="18"/>
      <c r="O61" s="121"/>
      <c r="P61" s="121"/>
      <c r="Q61" s="121"/>
    </row>
    <row r="62" spans="1:22" x14ac:dyDescent="0.25">
      <c r="A62" s="128" t="s">
        <v>350</v>
      </c>
      <c r="B62" s="129"/>
      <c r="C62" s="34"/>
      <c r="D62" s="130"/>
      <c r="E62" s="130"/>
      <c r="F62" s="130"/>
      <c r="G62" s="130"/>
      <c r="H62" s="130"/>
      <c r="I62" s="130"/>
      <c r="J62" s="130"/>
      <c r="K62" s="130"/>
      <c r="L62" s="130"/>
      <c r="M62" s="130"/>
      <c r="N62" s="130"/>
      <c r="O62" s="129"/>
      <c r="P62" s="129"/>
      <c r="Q62" s="129"/>
    </row>
    <row r="63" spans="1:22" x14ac:dyDescent="0.25">
      <c r="A63" s="25" t="s">
        <v>71</v>
      </c>
      <c r="B63" s="98">
        <v>15</v>
      </c>
    </row>
    <row r="64" spans="1:22" x14ac:dyDescent="0.25">
      <c r="A64" s="25" t="s">
        <v>72</v>
      </c>
      <c r="B64" s="118">
        <v>0.06</v>
      </c>
    </row>
    <row r="65" spans="1:22" x14ac:dyDescent="0.25">
      <c r="A65" s="152"/>
      <c r="C65" s="34">
        <v>1</v>
      </c>
      <c r="D65" s="34">
        <f t="shared" ref="D65:Q65" si="30">C65+1</f>
        <v>2</v>
      </c>
      <c r="E65" s="34">
        <f t="shared" si="30"/>
        <v>3</v>
      </c>
      <c r="F65" s="34">
        <f t="shared" si="30"/>
        <v>4</v>
      </c>
      <c r="G65" s="34">
        <f t="shared" si="30"/>
        <v>5</v>
      </c>
      <c r="H65" s="34">
        <f t="shared" si="30"/>
        <v>6</v>
      </c>
      <c r="I65" s="34">
        <f t="shared" si="30"/>
        <v>7</v>
      </c>
      <c r="J65" s="34">
        <f t="shared" si="30"/>
        <v>8</v>
      </c>
      <c r="K65" s="34">
        <f t="shared" si="30"/>
        <v>9</v>
      </c>
      <c r="L65" s="34">
        <f t="shared" si="30"/>
        <v>10</v>
      </c>
      <c r="M65" s="34">
        <f t="shared" si="30"/>
        <v>11</v>
      </c>
      <c r="N65" s="34">
        <f t="shared" si="30"/>
        <v>12</v>
      </c>
      <c r="O65" s="34">
        <f t="shared" si="30"/>
        <v>13</v>
      </c>
      <c r="P65" s="34">
        <f t="shared" si="30"/>
        <v>14</v>
      </c>
      <c r="Q65" s="34">
        <f t="shared" si="30"/>
        <v>15</v>
      </c>
    </row>
    <row r="66" spans="1:22" x14ac:dyDescent="0.25">
      <c r="A66" s="25" t="s">
        <v>197</v>
      </c>
      <c r="C66" s="98" t="e">
        <f>C58</f>
        <v>#NUM!</v>
      </c>
      <c r="D66" s="98" t="e">
        <f t="shared" ref="D66:Q66" si="31">D58</f>
        <v>#NUM!</v>
      </c>
      <c r="E66" s="98" t="e">
        <f t="shared" si="31"/>
        <v>#NUM!</v>
      </c>
      <c r="F66" s="98" t="e">
        <f t="shared" si="31"/>
        <v>#NUM!</v>
      </c>
      <c r="G66" s="98" t="e">
        <f t="shared" si="31"/>
        <v>#NUM!</v>
      </c>
      <c r="H66" s="98" t="e">
        <f t="shared" si="31"/>
        <v>#NUM!</v>
      </c>
      <c r="I66" s="98" t="e">
        <f t="shared" si="31"/>
        <v>#NUM!</v>
      </c>
      <c r="J66" s="98" t="e">
        <f t="shared" si="31"/>
        <v>#NUM!</v>
      </c>
      <c r="K66" s="98" t="e">
        <f t="shared" si="31"/>
        <v>#NUM!</v>
      </c>
      <c r="L66" s="98" t="e">
        <f t="shared" si="31"/>
        <v>#NUM!</v>
      </c>
      <c r="M66" s="98" t="e">
        <f t="shared" si="31"/>
        <v>#NUM!</v>
      </c>
      <c r="N66" s="98" t="e">
        <f t="shared" si="31"/>
        <v>#NUM!</v>
      </c>
      <c r="O66" s="98" t="e">
        <f t="shared" si="31"/>
        <v>#NUM!</v>
      </c>
      <c r="P66" s="98" t="e">
        <f t="shared" si="31"/>
        <v>#NUM!</v>
      </c>
      <c r="Q66" s="98" t="e">
        <f t="shared" si="31"/>
        <v>#NUM!</v>
      </c>
    </row>
    <row r="67" spans="1:22" x14ac:dyDescent="0.25">
      <c r="A67" s="25" t="s">
        <v>70</v>
      </c>
      <c r="B67" s="121"/>
      <c r="C67" s="98" t="e">
        <f>C66*((1+$B$64)^($B$63-B68))</f>
        <v>#NUM!</v>
      </c>
      <c r="D67" s="98" t="e">
        <f>D66*((1+$B$64)^($B$63-C65))</f>
        <v>#NUM!</v>
      </c>
      <c r="E67" s="98" t="e">
        <f>E66*((1+$B$64)^($B$63-D65))</f>
        <v>#NUM!</v>
      </c>
      <c r="F67" s="98" t="e">
        <f>F66*((1+$B$64)^($B$63-E65))</f>
        <v>#NUM!</v>
      </c>
      <c r="G67" s="98" t="e">
        <f>G66*((1+$B$64)^($B$63-F65))</f>
        <v>#NUM!</v>
      </c>
      <c r="H67" s="98" t="e">
        <f t="shared" ref="H67:Q67" si="32">H66*((1+$B$64)^($B$63-G65))</f>
        <v>#NUM!</v>
      </c>
      <c r="I67" s="98" t="e">
        <f t="shared" si="32"/>
        <v>#NUM!</v>
      </c>
      <c r="J67" s="98" t="e">
        <f t="shared" si="32"/>
        <v>#NUM!</v>
      </c>
      <c r="K67" s="98" t="e">
        <f t="shared" si="32"/>
        <v>#NUM!</v>
      </c>
      <c r="L67" s="98" t="e">
        <f t="shared" si="32"/>
        <v>#NUM!</v>
      </c>
      <c r="M67" s="98" t="e">
        <f t="shared" si="32"/>
        <v>#NUM!</v>
      </c>
      <c r="N67" s="98" t="e">
        <f t="shared" si="32"/>
        <v>#NUM!</v>
      </c>
      <c r="O67" s="98" t="e">
        <f t="shared" si="32"/>
        <v>#NUM!</v>
      </c>
      <c r="P67" s="98" t="e">
        <f t="shared" si="32"/>
        <v>#NUM!</v>
      </c>
      <c r="Q67" s="122" t="e">
        <f t="shared" si="32"/>
        <v>#NUM!</v>
      </c>
    </row>
    <row r="68" spans="1:22" x14ac:dyDescent="0.25">
      <c r="B68" s="27"/>
      <c r="Q68" s="121"/>
    </row>
    <row r="69" spans="1:22" x14ac:dyDescent="0.25">
      <c r="A69" s="152" t="s">
        <v>198</v>
      </c>
      <c r="B69" s="127">
        <v>0.03</v>
      </c>
      <c r="C69" s="27"/>
      <c r="D69" s="27"/>
      <c r="E69" s="27"/>
      <c r="F69" s="27"/>
      <c r="G69" s="27"/>
      <c r="H69" s="27"/>
      <c r="I69" s="27"/>
      <c r="J69" s="27"/>
      <c r="K69" s="27"/>
      <c r="L69" s="27"/>
      <c r="M69" s="27"/>
      <c r="N69" s="27"/>
      <c r="O69" s="27"/>
      <c r="P69" s="27"/>
    </row>
    <row r="70" spans="1:22" x14ac:dyDescent="0.25">
      <c r="A70" s="152" t="s">
        <v>215</v>
      </c>
      <c r="B70" s="97">
        <v>1</v>
      </c>
      <c r="C70" s="97">
        <v>2</v>
      </c>
      <c r="D70" s="97">
        <v>3</v>
      </c>
      <c r="E70" s="97">
        <v>4</v>
      </c>
    </row>
    <row r="71" spans="1:22" x14ac:dyDescent="0.25">
      <c r="A71" s="152" t="s">
        <v>196</v>
      </c>
      <c r="B71" s="177">
        <f ca="1">NOW()</f>
        <v>44454.635011921295</v>
      </c>
      <c r="C71" s="177">
        <f ca="1">NOW()</f>
        <v>44454.635011921295</v>
      </c>
      <c r="D71" s="177">
        <f ca="1">NOW()</f>
        <v>44454.635011921295</v>
      </c>
      <c r="E71" s="177">
        <f ca="1">NOW()</f>
        <v>44454.635011921295</v>
      </c>
    </row>
    <row r="72" spans="1:22" x14ac:dyDescent="0.25">
      <c r="A72" s="25" t="s">
        <v>199</v>
      </c>
      <c r="B72" s="98">
        <v>0</v>
      </c>
      <c r="C72" s="98">
        <v>0</v>
      </c>
      <c r="D72" s="97">
        <v>0</v>
      </c>
      <c r="E72" s="97">
        <v>0</v>
      </c>
    </row>
    <row r="73" spans="1:22" x14ac:dyDescent="0.25">
      <c r="A73" s="25" t="s">
        <v>200</v>
      </c>
      <c r="B73" s="122">
        <f>B72</f>
        <v>0</v>
      </c>
      <c r="C73" s="107">
        <f ca="1">C72*(1/(1+($B$69/360))^(C71-$B$71))</f>
        <v>0</v>
      </c>
      <c r="D73" s="107">
        <f ca="1">D72*(1/(1+($B$69/360))^(D71-$B$71))</f>
        <v>0</v>
      </c>
      <c r="E73" s="107">
        <f ca="1">E72*(1/(1+($B$69/360))^(E71-$B$71))</f>
        <v>0</v>
      </c>
      <c r="F73" s="129"/>
      <c r="G73" s="129"/>
      <c r="H73" s="129"/>
      <c r="I73" s="129"/>
      <c r="J73" s="129"/>
      <c r="K73" s="129"/>
      <c r="L73" s="129"/>
      <c r="M73" s="129"/>
      <c r="N73" s="129"/>
      <c r="O73" s="129"/>
      <c r="P73" s="129"/>
    </row>
    <row r="74" spans="1:22" x14ac:dyDescent="0.25">
      <c r="A74" s="25" t="s">
        <v>73</v>
      </c>
      <c r="B74" s="178">
        <f ca="1">-SUM(B73:E73)</f>
        <v>0</v>
      </c>
      <c r="D74" s="27"/>
      <c r="E74" s="27"/>
      <c r="F74" s="27"/>
      <c r="G74" s="27"/>
      <c r="H74" s="27"/>
      <c r="I74" s="27"/>
      <c r="J74" s="27"/>
      <c r="K74" s="27"/>
      <c r="L74" s="27"/>
      <c r="M74" s="27"/>
      <c r="N74" s="27"/>
      <c r="O74" s="27"/>
      <c r="P74" s="27"/>
      <c r="Q74" s="77"/>
    </row>
    <row r="75" spans="1:22" x14ac:dyDescent="0.25">
      <c r="A75" s="25"/>
      <c r="B75" s="122"/>
      <c r="C75" s="18"/>
      <c r="D75" s="27"/>
      <c r="E75" s="27"/>
      <c r="F75" s="27"/>
      <c r="G75" s="27"/>
      <c r="H75" s="27"/>
      <c r="I75" s="27"/>
      <c r="J75" s="27"/>
      <c r="K75" s="27"/>
      <c r="L75" s="27"/>
      <c r="M75" s="27"/>
      <c r="N75" s="27"/>
      <c r="O75" s="27"/>
      <c r="P75" s="27"/>
      <c r="Q75" s="27"/>
    </row>
    <row r="76" spans="1:22" x14ac:dyDescent="0.25">
      <c r="A76" s="25" t="s">
        <v>201</v>
      </c>
      <c r="B76" s="179" t="e">
        <f ca="1">IRR(B74:Q74,0.12)</f>
        <v>#NUM!</v>
      </c>
      <c r="C76" s="18"/>
      <c r="D76" s="27"/>
      <c r="E76" s="27"/>
      <c r="F76" s="27"/>
      <c r="G76" s="27"/>
      <c r="H76" s="27"/>
      <c r="I76" s="27"/>
      <c r="J76" s="27"/>
      <c r="K76" s="27"/>
      <c r="L76" s="27"/>
      <c r="M76" s="27"/>
      <c r="N76" s="27"/>
      <c r="O76" s="27"/>
      <c r="P76" s="27"/>
      <c r="Q76" s="27"/>
    </row>
    <row r="77" spans="1:22" x14ac:dyDescent="0.25">
      <c r="A77" s="25" t="s">
        <v>202</v>
      </c>
      <c r="B77" s="122" t="e">
        <f ca="1">B74/(SUM(C57:L57)*assumptions!E43)</f>
        <v>#DIV/0!</v>
      </c>
      <c r="C77" s="18"/>
      <c r="D77" s="27"/>
      <c r="E77" s="27"/>
      <c r="F77" s="27"/>
      <c r="G77" s="27"/>
      <c r="H77" s="27"/>
      <c r="I77" s="27"/>
      <c r="J77" s="27"/>
      <c r="K77" s="27"/>
      <c r="L77" s="27"/>
      <c r="M77" s="27"/>
      <c r="N77" s="27"/>
      <c r="O77" s="27"/>
      <c r="P77" s="27"/>
      <c r="Q77" s="27"/>
    </row>
    <row r="78" spans="1:22" x14ac:dyDescent="0.25">
      <c r="A78" s="19"/>
      <c r="C78" s="18"/>
      <c r="D78" s="18"/>
      <c r="E78" s="18"/>
      <c r="F78" s="18"/>
      <c r="G78" s="18"/>
      <c r="H78" s="18"/>
      <c r="I78" s="18"/>
      <c r="J78" s="18"/>
      <c r="K78" s="18"/>
      <c r="L78" s="18"/>
      <c r="M78" s="18"/>
      <c r="N78" s="18"/>
      <c r="O78" s="18"/>
      <c r="P78" s="18"/>
      <c r="Q78" s="18"/>
    </row>
    <row r="79" spans="1:22" x14ac:dyDescent="0.25">
      <c r="A79" s="99"/>
      <c r="B79" s="99"/>
      <c r="C79" s="99"/>
      <c r="D79" s="99"/>
      <c r="E79" s="99"/>
      <c r="F79" s="99"/>
      <c r="G79" s="99"/>
      <c r="H79" s="99"/>
      <c r="I79" s="99"/>
      <c r="J79" s="99"/>
      <c r="K79" s="99"/>
      <c r="L79" s="99"/>
      <c r="M79" s="99"/>
      <c r="N79" s="99"/>
      <c r="O79" s="99"/>
      <c r="P79" s="99"/>
      <c r="Q79" s="99"/>
      <c r="R79" s="99"/>
      <c r="S79" s="99"/>
      <c r="T79" s="99"/>
      <c r="U79" s="99"/>
      <c r="V79" s="99"/>
    </row>
  </sheetData>
  <phoneticPr fontId="0" type="noConversion"/>
  <pageMargins left="0.75" right="0.75" top="1" bottom="1" header="0.5" footer="0.5"/>
  <pageSetup scale="44" orientation="landscape" r:id="rId1"/>
  <headerFooter alignWithMargins="0">
    <oddFooter>&amp;L&amp;F
&amp;D&amp;T&amp;R&amp;"Times New Roman,Regular"&amp;8revision date:  8/6/2007</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79"/>
  <sheetViews>
    <sheetView zoomScale="60" zoomScaleNormal="60" workbookViewId="0">
      <pane ySplit="1" topLeftCell="A2" activePane="bottomLeft" state="frozen"/>
      <selection pane="bottomLeft" activeCell="B27" sqref="B27"/>
    </sheetView>
  </sheetViews>
  <sheetFormatPr defaultColWidth="8.6640625" defaultRowHeight="15.75" x14ac:dyDescent="0.25"/>
  <cols>
    <col min="1" max="1" width="25.6640625" style="97" customWidth="1"/>
    <col min="2" max="2" width="10.44140625" style="97" customWidth="1"/>
    <col min="3" max="16" width="9.44140625" style="97" bestFit="1" customWidth="1"/>
    <col min="17" max="16384" width="8.6640625" style="97"/>
  </cols>
  <sheetData>
    <row r="1" spans="1:31" ht="19.5" thickBot="1" x14ac:dyDescent="0.35">
      <c r="A1" s="106">
        <f ca="1">assumptions!A1</f>
        <v>44454.635011921295</v>
      </c>
      <c r="B1" s="170" t="str">
        <f>assumptions!B1</f>
        <v>Project Name</v>
      </c>
    </row>
    <row r="2" spans="1:31" ht="16.5" thickTop="1" x14ac:dyDescent="0.25">
      <c r="A2" s="98"/>
    </row>
    <row r="3" spans="1:31" x14ac:dyDescent="0.25">
      <c r="A3" s="171" t="str">
        <f>assumptions!A17</f>
        <v>Amortizing Permanent Debt</v>
      </c>
    </row>
    <row r="5" spans="1:31" x14ac:dyDescent="0.25">
      <c r="A5" s="19" t="s">
        <v>74</v>
      </c>
      <c r="B5" s="98">
        <f>assumptions!B17</f>
        <v>0</v>
      </c>
    </row>
    <row r="6" spans="1:31" x14ac:dyDescent="0.25">
      <c r="A6" s="19" t="s">
        <v>75</v>
      </c>
      <c r="B6" s="118">
        <f>assumptions!D17</f>
        <v>0</v>
      </c>
    </row>
    <row r="7" spans="1:31" x14ac:dyDescent="0.25">
      <c r="A7" s="19" t="s">
        <v>76</v>
      </c>
      <c r="B7" s="98">
        <f>assumptions!E17</f>
        <v>0</v>
      </c>
    </row>
    <row r="8" spans="1:31" x14ac:dyDescent="0.25">
      <c r="A8" s="19" t="s">
        <v>77</v>
      </c>
      <c r="B8" s="97">
        <f>assumptions!F17</f>
        <v>0</v>
      </c>
    </row>
    <row r="9" spans="1:31" x14ac:dyDescent="0.25">
      <c r="A9" s="19" t="s">
        <v>78</v>
      </c>
      <c r="B9" s="98" t="e">
        <f>PMT(B6/12,B7*12,-B5)</f>
        <v>#NUM!</v>
      </c>
    </row>
    <row r="10" spans="1:31" x14ac:dyDescent="0.25">
      <c r="A10" s="19" t="s">
        <v>79</v>
      </c>
      <c r="B10" s="98" t="e">
        <f>B9*12</f>
        <v>#NUM!</v>
      </c>
    </row>
    <row r="14" spans="1:31" x14ac:dyDescent="0.25">
      <c r="A14" s="25" t="s">
        <v>80</v>
      </c>
      <c r="B14" s="98">
        <v>1</v>
      </c>
      <c r="C14" s="98">
        <f t="shared" ref="C14:R14" si="0">B14+1</f>
        <v>2</v>
      </c>
      <c r="D14" s="98">
        <f t="shared" si="0"/>
        <v>3</v>
      </c>
      <c r="E14" s="98">
        <f t="shared" si="0"/>
        <v>4</v>
      </c>
      <c r="F14" s="98">
        <f t="shared" si="0"/>
        <v>5</v>
      </c>
      <c r="G14" s="98">
        <f t="shared" si="0"/>
        <v>6</v>
      </c>
      <c r="H14" s="98">
        <f t="shared" si="0"/>
        <v>7</v>
      </c>
      <c r="I14" s="98">
        <f t="shared" si="0"/>
        <v>8</v>
      </c>
      <c r="J14" s="98">
        <f t="shared" si="0"/>
        <v>9</v>
      </c>
      <c r="K14" s="98">
        <f t="shared" si="0"/>
        <v>10</v>
      </c>
      <c r="L14" s="98">
        <f t="shared" si="0"/>
        <v>11</v>
      </c>
      <c r="M14" s="98">
        <f t="shared" si="0"/>
        <v>12</v>
      </c>
      <c r="N14" s="98">
        <f t="shared" si="0"/>
        <v>13</v>
      </c>
      <c r="O14" s="98">
        <f t="shared" si="0"/>
        <v>14</v>
      </c>
      <c r="P14" s="98">
        <f t="shared" si="0"/>
        <v>15</v>
      </c>
      <c r="Q14" s="98">
        <f t="shared" si="0"/>
        <v>16</v>
      </c>
      <c r="R14" s="98">
        <f t="shared" si="0"/>
        <v>17</v>
      </c>
      <c r="S14" s="98">
        <f t="shared" ref="S14:AE14" si="1">R14+1</f>
        <v>18</v>
      </c>
      <c r="T14" s="98">
        <f t="shared" si="1"/>
        <v>19</v>
      </c>
      <c r="U14" s="98">
        <f t="shared" si="1"/>
        <v>20</v>
      </c>
      <c r="V14" s="98">
        <f t="shared" si="1"/>
        <v>21</v>
      </c>
      <c r="W14" s="98">
        <f t="shared" si="1"/>
        <v>22</v>
      </c>
      <c r="X14" s="98">
        <f t="shared" si="1"/>
        <v>23</v>
      </c>
      <c r="Y14" s="98">
        <f t="shared" si="1"/>
        <v>24</v>
      </c>
      <c r="Z14" s="98">
        <f t="shared" si="1"/>
        <v>25</v>
      </c>
      <c r="AA14" s="98">
        <f t="shared" si="1"/>
        <v>26</v>
      </c>
      <c r="AB14" s="98">
        <f t="shared" si="1"/>
        <v>27</v>
      </c>
      <c r="AC14" s="98">
        <f t="shared" si="1"/>
        <v>28</v>
      </c>
      <c r="AD14" s="98">
        <f t="shared" si="1"/>
        <v>29</v>
      </c>
      <c r="AE14" s="98">
        <f t="shared" si="1"/>
        <v>30</v>
      </c>
    </row>
    <row r="15" spans="1:31" x14ac:dyDescent="0.25">
      <c r="A15" s="19" t="s">
        <v>81</v>
      </c>
      <c r="B15" s="98">
        <f>B5</f>
        <v>0</v>
      </c>
      <c r="C15" s="98" t="e">
        <f t="shared" ref="C15:AE15" si="2">B16</f>
        <v>#NUM!</v>
      </c>
      <c r="D15" s="98">
        <f t="shared" si="2"/>
        <v>0</v>
      </c>
      <c r="E15" s="98">
        <f t="shared" si="2"/>
        <v>0</v>
      </c>
      <c r="F15" s="98">
        <f t="shared" si="2"/>
        <v>0</v>
      </c>
      <c r="G15" s="98">
        <f t="shared" si="2"/>
        <v>0</v>
      </c>
      <c r="H15" s="98">
        <f t="shared" si="2"/>
        <v>0</v>
      </c>
      <c r="I15" s="98">
        <f t="shared" si="2"/>
        <v>0</v>
      </c>
      <c r="J15" s="98">
        <f t="shared" si="2"/>
        <v>0</v>
      </c>
      <c r="K15" s="98">
        <f t="shared" si="2"/>
        <v>0</v>
      </c>
      <c r="L15" s="98">
        <f t="shared" si="2"/>
        <v>0</v>
      </c>
      <c r="M15" s="98">
        <f t="shared" si="2"/>
        <v>0</v>
      </c>
      <c r="N15" s="98">
        <f t="shared" si="2"/>
        <v>0</v>
      </c>
      <c r="O15" s="98">
        <f t="shared" si="2"/>
        <v>0</v>
      </c>
      <c r="P15" s="98">
        <f t="shared" si="2"/>
        <v>0</v>
      </c>
      <c r="Q15" s="98">
        <f t="shared" si="2"/>
        <v>0</v>
      </c>
      <c r="R15" s="98">
        <f t="shared" si="2"/>
        <v>0</v>
      </c>
      <c r="S15" s="98">
        <f t="shared" si="2"/>
        <v>0</v>
      </c>
      <c r="T15" s="98">
        <f t="shared" si="2"/>
        <v>0</v>
      </c>
      <c r="U15" s="98">
        <f t="shared" si="2"/>
        <v>0</v>
      </c>
      <c r="V15" s="98">
        <f t="shared" si="2"/>
        <v>0</v>
      </c>
      <c r="W15" s="98">
        <f t="shared" si="2"/>
        <v>0</v>
      </c>
      <c r="X15" s="98">
        <f t="shared" si="2"/>
        <v>0</v>
      </c>
      <c r="Y15" s="98">
        <f t="shared" si="2"/>
        <v>0</v>
      </c>
      <c r="Z15" s="98">
        <f t="shared" si="2"/>
        <v>0</v>
      </c>
      <c r="AA15" s="98">
        <f t="shared" si="2"/>
        <v>0</v>
      </c>
      <c r="AB15" s="98">
        <f t="shared" si="2"/>
        <v>0</v>
      </c>
      <c r="AC15" s="98">
        <f t="shared" si="2"/>
        <v>0</v>
      </c>
      <c r="AD15" s="98">
        <f t="shared" si="2"/>
        <v>0</v>
      </c>
      <c r="AE15" s="98">
        <f t="shared" si="2"/>
        <v>0</v>
      </c>
    </row>
    <row r="16" spans="1:31" x14ac:dyDescent="0.25">
      <c r="A16" s="19" t="s">
        <v>82</v>
      </c>
      <c r="B16" s="98" t="e">
        <f>PV($B$6/12,12*($B$7-B$14),-$B$9)</f>
        <v>#NUM!</v>
      </c>
      <c r="C16" s="98">
        <f>IF($B$8&lt;=C14,0,PV($B$6/12,12*($B$7-C$14),-$B$9))</f>
        <v>0</v>
      </c>
      <c r="D16" s="98">
        <f t="shared" ref="D16:S16" si="3">IF($B$8&lt;=D14,0,PV($B$6/12,12*($B$7-D$14),-$B$9))</f>
        <v>0</v>
      </c>
      <c r="E16" s="98">
        <f t="shared" si="3"/>
        <v>0</v>
      </c>
      <c r="F16" s="98">
        <f t="shared" si="3"/>
        <v>0</v>
      </c>
      <c r="G16" s="98">
        <f t="shared" si="3"/>
        <v>0</v>
      </c>
      <c r="H16" s="98">
        <f t="shared" si="3"/>
        <v>0</v>
      </c>
      <c r="I16" s="98">
        <f t="shared" si="3"/>
        <v>0</v>
      </c>
      <c r="J16" s="98">
        <f t="shared" si="3"/>
        <v>0</v>
      </c>
      <c r="K16" s="98">
        <f t="shared" si="3"/>
        <v>0</v>
      </c>
      <c r="L16" s="98">
        <f t="shared" si="3"/>
        <v>0</v>
      </c>
      <c r="M16" s="98">
        <f t="shared" si="3"/>
        <v>0</v>
      </c>
      <c r="N16" s="98">
        <f t="shared" si="3"/>
        <v>0</v>
      </c>
      <c r="O16" s="98">
        <f t="shared" si="3"/>
        <v>0</v>
      </c>
      <c r="P16" s="98">
        <f t="shared" si="3"/>
        <v>0</v>
      </c>
      <c r="Q16" s="98">
        <f t="shared" si="3"/>
        <v>0</v>
      </c>
      <c r="R16" s="98">
        <f t="shared" si="3"/>
        <v>0</v>
      </c>
      <c r="S16" s="98">
        <f t="shared" si="3"/>
        <v>0</v>
      </c>
      <c r="T16" s="98">
        <f t="shared" ref="T16:AE16" si="4">IF($B$8&lt;=T14,0,PV($B$6/12,12*($B$7-T$14),-$B$9))</f>
        <v>0</v>
      </c>
      <c r="U16" s="98">
        <f t="shared" si="4"/>
        <v>0</v>
      </c>
      <c r="V16" s="98">
        <f t="shared" si="4"/>
        <v>0</v>
      </c>
      <c r="W16" s="98">
        <f t="shared" si="4"/>
        <v>0</v>
      </c>
      <c r="X16" s="98">
        <f t="shared" si="4"/>
        <v>0</v>
      </c>
      <c r="Y16" s="98">
        <f t="shared" si="4"/>
        <v>0</v>
      </c>
      <c r="Z16" s="98">
        <f t="shared" si="4"/>
        <v>0</v>
      </c>
      <c r="AA16" s="98">
        <f t="shared" si="4"/>
        <v>0</v>
      </c>
      <c r="AB16" s="98">
        <f t="shared" si="4"/>
        <v>0</v>
      </c>
      <c r="AC16" s="98">
        <f t="shared" si="4"/>
        <v>0</v>
      </c>
      <c r="AD16" s="98">
        <f t="shared" si="4"/>
        <v>0</v>
      </c>
      <c r="AE16" s="98">
        <f t="shared" si="4"/>
        <v>0</v>
      </c>
    </row>
    <row r="17" spans="1:31" x14ac:dyDescent="0.25">
      <c r="A17" s="19" t="s">
        <v>74</v>
      </c>
      <c r="B17" s="98" t="e">
        <f>B15-B16</f>
        <v>#NUM!</v>
      </c>
      <c r="C17" s="98" t="e">
        <f>IF($B$8&lt;=C14,C15,C15-PV($B$6/12,12*($B$7-C$14),-$B$9))</f>
        <v>#NUM!</v>
      </c>
      <c r="D17" s="98">
        <f t="shared" ref="D17:S17" si="5">IF($B$8&lt;=D14,D15,D15-PV($B$6/12,12*($B$7-D$14),-$B$9))</f>
        <v>0</v>
      </c>
      <c r="E17" s="98">
        <f t="shared" si="5"/>
        <v>0</v>
      </c>
      <c r="F17" s="98">
        <f t="shared" si="5"/>
        <v>0</v>
      </c>
      <c r="G17" s="98">
        <f t="shared" si="5"/>
        <v>0</v>
      </c>
      <c r="H17" s="98">
        <f t="shared" si="5"/>
        <v>0</v>
      </c>
      <c r="I17" s="98">
        <f t="shared" si="5"/>
        <v>0</v>
      </c>
      <c r="J17" s="98">
        <f t="shared" si="5"/>
        <v>0</v>
      </c>
      <c r="K17" s="98">
        <f t="shared" si="5"/>
        <v>0</v>
      </c>
      <c r="L17" s="98">
        <f t="shared" si="5"/>
        <v>0</v>
      </c>
      <c r="M17" s="98">
        <f t="shared" si="5"/>
        <v>0</v>
      </c>
      <c r="N17" s="98">
        <f t="shared" si="5"/>
        <v>0</v>
      </c>
      <c r="O17" s="98">
        <f t="shared" si="5"/>
        <v>0</v>
      </c>
      <c r="P17" s="98">
        <f t="shared" si="5"/>
        <v>0</v>
      </c>
      <c r="Q17" s="98">
        <f t="shared" si="5"/>
        <v>0</v>
      </c>
      <c r="R17" s="98">
        <f t="shared" si="5"/>
        <v>0</v>
      </c>
      <c r="S17" s="98">
        <f t="shared" si="5"/>
        <v>0</v>
      </c>
      <c r="T17" s="98">
        <f t="shared" ref="T17:AE17" si="6">IF($B$8&lt;=T14,T15,T15-PV($B$6/12,12*($B$7-T$14),-$B$9))</f>
        <v>0</v>
      </c>
      <c r="U17" s="98">
        <f t="shared" si="6"/>
        <v>0</v>
      </c>
      <c r="V17" s="98">
        <f t="shared" si="6"/>
        <v>0</v>
      </c>
      <c r="W17" s="98">
        <f t="shared" si="6"/>
        <v>0</v>
      </c>
      <c r="X17" s="98">
        <f t="shared" si="6"/>
        <v>0</v>
      </c>
      <c r="Y17" s="98">
        <f t="shared" si="6"/>
        <v>0</v>
      </c>
      <c r="Z17" s="98">
        <f t="shared" si="6"/>
        <v>0</v>
      </c>
      <c r="AA17" s="98">
        <f t="shared" si="6"/>
        <v>0</v>
      </c>
      <c r="AB17" s="98">
        <f t="shared" si="6"/>
        <v>0</v>
      </c>
      <c r="AC17" s="98">
        <f t="shared" si="6"/>
        <v>0</v>
      </c>
      <c r="AD17" s="98">
        <f t="shared" si="6"/>
        <v>0</v>
      </c>
      <c r="AE17" s="98">
        <f t="shared" si="6"/>
        <v>0</v>
      </c>
    </row>
    <row r="18" spans="1:31" x14ac:dyDescent="0.25">
      <c r="A18" s="19" t="s">
        <v>75</v>
      </c>
      <c r="B18" s="98" t="e">
        <f>$B$10-B17</f>
        <v>#NUM!</v>
      </c>
      <c r="C18" s="98">
        <f>IF($B$8&gt;=C14,$B$10-(C15-PV($B$6/12,12*($B$7-C$14),-$B$9)),0)</f>
        <v>0</v>
      </c>
      <c r="D18" s="98">
        <f t="shared" ref="D18:S18" si="7">IF($B$8&gt;=D14,$B$10-(D15-PV($B$6/12,12*($B$7-D$14),-$B$9)),0)</f>
        <v>0</v>
      </c>
      <c r="E18" s="98">
        <f t="shared" si="7"/>
        <v>0</v>
      </c>
      <c r="F18" s="98">
        <f t="shared" si="7"/>
        <v>0</v>
      </c>
      <c r="G18" s="98">
        <f t="shared" si="7"/>
        <v>0</v>
      </c>
      <c r="H18" s="98">
        <f t="shared" si="7"/>
        <v>0</v>
      </c>
      <c r="I18" s="98">
        <f t="shared" si="7"/>
        <v>0</v>
      </c>
      <c r="J18" s="98">
        <f t="shared" si="7"/>
        <v>0</v>
      </c>
      <c r="K18" s="98">
        <f t="shared" si="7"/>
        <v>0</v>
      </c>
      <c r="L18" s="98">
        <f t="shared" si="7"/>
        <v>0</v>
      </c>
      <c r="M18" s="98">
        <f t="shared" si="7"/>
        <v>0</v>
      </c>
      <c r="N18" s="98">
        <f t="shared" si="7"/>
        <v>0</v>
      </c>
      <c r="O18" s="98">
        <f t="shared" si="7"/>
        <v>0</v>
      </c>
      <c r="P18" s="98">
        <f t="shared" si="7"/>
        <v>0</v>
      </c>
      <c r="Q18" s="98">
        <f t="shared" si="7"/>
        <v>0</v>
      </c>
      <c r="R18" s="98">
        <f t="shared" si="7"/>
        <v>0</v>
      </c>
      <c r="S18" s="98">
        <f t="shared" si="7"/>
        <v>0</v>
      </c>
      <c r="T18" s="98">
        <f t="shared" ref="T18:AE18" si="8">IF($B$8&gt;=T14,$B$10-(T15-PV($B$6/12,12*($B$7-T$14),-$B$9)),0)</f>
        <v>0</v>
      </c>
      <c r="U18" s="98">
        <f t="shared" si="8"/>
        <v>0</v>
      </c>
      <c r="V18" s="98">
        <f t="shared" si="8"/>
        <v>0</v>
      </c>
      <c r="W18" s="98">
        <f t="shared" si="8"/>
        <v>0</v>
      </c>
      <c r="X18" s="98">
        <f t="shared" si="8"/>
        <v>0</v>
      </c>
      <c r="Y18" s="98">
        <f t="shared" si="8"/>
        <v>0</v>
      </c>
      <c r="Z18" s="98">
        <f t="shared" si="8"/>
        <v>0</v>
      </c>
      <c r="AA18" s="98">
        <f t="shared" si="8"/>
        <v>0</v>
      </c>
      <c r="AB18" s="98">
        <f t="shared" si="8"/>
        <v>0</v>
      </c>
      <c r="AC18" s="98">
        <f t="shared" si="8"/>
        <v>0</v>
      </c>
      <c r="AD18" s="98">
        <f t="shared" si="8"/>
        <v>0</v>
      </c>
      <c r="AE18" s="98">
        <f t="shared" si="8"/>
        <v>0</v>
      </c>
    </row>
    <row r="19" spans="1:31" x14ac:dyDescent="0.25">
      <c r="A19" s="19" t="s">
        <v>83</v>
      </c>
      <c r="B19" s="98" t="e">
        <f>B17+B18</f>
        <v>#NUM!</v>
      </c>
      <c r="C19" s="98" t="e">
        <f t="shared" ref="C19:R19" si="9">C17+C18</f>
        <v>#NUM!</v>
      </c>
      <c r="D19" s="98">
        <f t="shared" si="9"/>
        <v>0</v>
      </c>
      <c r="E19" s="98">
        <f t="shared" si="9"/>
        <v>0</v>
      </c>
      <c r="F19" s="98">
        <f t="shared" si="9"/>
        <v>0</v>
      </c>
      <c r="G19" s="98">
        <f t="shared" si="9"/>
        <v>0</v>
      </c>
      <c r="H19" s="98">
        <f t="shared" si="9"/>
        <v>0</v>
      </c>
      <c r="I19" s="98">
        <f t="shared" si="9"/>
        <v>0</v>
      </c>
      <c r="J19" s="98">
        <f t="shared" si="9"/>
        <v>0</v>
      </c>
      <c r="K19" s="98">
        <f t="shared" si="9"/>
        <v>0</v>
      </c>
      <c r="L19" s="98">
        <f t="shared" si="9"/>
        <v>0</v>
      </c>
      <c r="M19" s="98">
        <f t="shared" si="9"/>
        <v>0</v>
      </c>
      <c r="N19" s="98">
        <f t="shared" si="9"/>
        <v>0</v>
      </c>
      <c r="O19" s="98">
        <f t="shared" si="9"/>
        <v>0</v>
      </c>
      <c r="P19" s="98">
        <f t="shared" si="9"/>
        <v>0</v>
      </c>
      <c r="Q19" s="98">
        <f t="shared" si="9"/>
        <v>0</v>
      </c>
      <c r="R19" s="98">
        <f t="shared" si="9"/>
        <v>0</v>
      </c>
      <c r="S19" s="98">
        <f t="shared" ref="S19:AE19" si="10">S17+S18</f>
        <v>0</v>
      </c>
      <c r="T19" s="98">
        <f t="shared" si="10"/>
        <v>0</v>
      </c>
      <c r="U19" s="98">
        <f t="shared" si="10"/>
        <v>0</v>
      </c>
      <c r="V19" s="98">
        <f t="shared" si="10"/>
        <v>0</v>
      </c>
      <c r="W19" s="98">
        <f t="shared" si="10"/>
        <v>0</v>
      </c>
      <c r="X19" s="98">
        <f t="shared" si="10"/>
        <v>0</v>
      </c>
      <c r="Y19" s="98">
        <f t="shared" si="10"/>
        <v>0</v>
      </c>
      <c r="Z19" s="98">
        <f t="shared" si="10"/>
        <v>0</v>
      </c>
      <c r="AA19" s="98">
        <f t="shared" si="10"/>
        <v>0</v>
      </c>
      <c r="AB19" s="98">
        <f t="shared" si="10"/>
        <v>0</v>
      </c>
      <c r="AC19" s="98">
        <f t="shared" si="10"/>
        <v>0</v>
      </c>
      <c r="AD19" s="98">
        <f t="shared" si="10"/>
        <v>0</v>
      </c>
      <c r="AE19" s="98">
        <f t="shared" si="10"/>
        <v>0</v>
      </c>
    </row>
    <row r="20" spans="1:31" x14ac:dyDescent="0.25">
      <c r="A20" s="19"/>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row>
    <row r="21" spans="1:31" x14ac:dyDescent="0.25">
      <c r="A21" s="171" t="str">
        <f>assumptions!A21</f>
        <v>VHCB</v>
      </c>
    </row>
    <row r="22" spans="1:31" x14ac:dyDescent="0.25">
      <c r="A22" s="98"/>
    </row>
    <row r="23" spans="1:31" x14ac:dyDescent="0.25">
      <c r="A23" s="19" t="s">
        <v>74</v>
      </c>
      <c r="B23" s="98">
        <f>assumptions!B21</f>
        <v>0</v>
      </c>
    </row>
    <row r="24" spans="1:31" x14ac:dyDescent="0.25">
      <c r="A24" s="19" t="s">
        <v>75</v>
      </c>
      <c r="B24" s="118">
        <f>assumptions!D21</f>
        <v>0</v>
      </c>
    </row>
    <row r="25" spans="1:31" x14ac:dyDescent="0.25">
      <c r="A25" s="19" t="s">
        <v>77</v>
      </c>
      <c r="B25" s="113" t="str">
        <f>assumptions!F21</f>
        <v>deferred</v>
      </c>
    </row>
    <row r="26" spans="1:31" x14ac:dyDescent="0.25">
      <c r="A26" s="19" t="s">
        <v>76</v>
      </c>
      <c r="B26" s="98">
        <f>assumptions!E21</f>
        <v>0</v>
      </c>
    </row>
    <row r="27" spans="1:31" x14ac:dyDescent="0.25">
      <c r="A27" s="19" t="s">
        <v>78</v>
      </c>
      <c r="B27" s="98">
        <v>0</v>
      </c>
    </row>
    <row r="28" spans="1:31" x14ac:dyDescent="0.25">
      <c r="A28" s="19" t="s">
        <v>79</v>
      </c>
      <c r="B28" s="98">
        <v>0</v>
      </c>
    </row>
    <row r="31" spans="1:31" x14ac:dyDescent="0.25">
      <c r="A31" s="25" t="s">
        <v>80</v>
      </c>
      <c r="B31" s="98">
        <v>1</v>
      </c>
      <c r="C31" s="98">
        <f t="shared" ref="C31:AE31" si="11">B31+1</f>
        <v>2</v>
      </c>
      <c r="D31" s="98">
        <f t="shared" si="11"/>
        <v>3</v>
      </c>
      <c r="E31" s="98">
        <f t="shared" si="11"/>
        <v>4</v>
      </c>
      <c r="F31" s="98">
        <f t="shared" si="11"/>
        <v>5</v>
      </c>
      <c r="G31" s="98">
        <f t="shared" si="11"/>
        <v>6</v>
      </c>
      <c r="H31" s="98">
        <f t="shared" si="11"/>
        <v>7</v>
      </c>
      <c r="I31" s="98">
        <f t="shared" si="11"/>
        <v>8</v>
      </c>
      <c r="J31" s="98">
        <f t="shared" si="11"/>
        <v>9</v>
      </c>
      <c r="K31" s="98">
        <f t="shared" si="11"/>
        <v>10</v>
      </c>
      <c r="L31" s="98">
        <f t="shared" si="11"/>
        <v>11</v>
      </c>
      <c r="M31" s="98">
        <f t="shared" si="11"/>
        <v>12</v>
      </c>
      <c r="N31" s="98">
        <f t="shared" si="11"/>
        <v>13</v>
      </c>
      <c r="O31" s="98">
        <f t="shared" si="11"/>
        <v>14</v>
      </c>
      <c r="P31" s="98">
        <f t="shared" si="11"/>
        <v>15</v>
      </c>
      <c r="Q31" s="98">
        <f t="shared" si="11"/>
        <v>16</v>
      </c>
      <c r="R31" s="98">
        <f t="shared" si="11"/>
        <v>17</v>
      </c>
      <c r="S31" s="98">
        <f t="shared" si="11"/>
        <v>18</v>
      </c>
      <c r="T31" s="98">
        <f t="shared" si="11"/>
        <v>19</v>
      </c>
      <c r="U31" s="98">
        <f t="shared" si="11"/>
        <v>20</v>
      </c>
      <c r="V31" s="98">
        <f t="shared" si="11"/>
        <v>21</v>
      </c>
      <c r="W31" s="98">
        <f t="shared" si="11"/>
        <v>22</v>
      </c>
      <c r="X31" s="98">
        <f t="shared" si="11"/>
        <v>23</v>
      </c>
      <c r="Y31" s="98">
        <f t="shared" si="11"/>
        <v>24</v>
      </c>
      <c r="Z31" s="98">
        <f t="shared" si="11"/>
        <v>25</v>
      </c>
      <c r="AA31" s="98">
        <f t="shared" si="11"/>
        <v>26</v>
      </c>
      <c r="AB31" s="98">
        <f t="shared" si="11"/>
        <v>27</v>
      </c>
      <c r="AC31" s="98">
        <f t="shared" si="11"/>
        <v>28</v>
      </c>
      <c r="AD31" s="98">
        <f t="shared" si="11"/>
        <v>29</v>
      </c>
      <c r="AE31" s="98">
        <f t="shared" si="11"/>
        <v>30</v>
      </c>
    </row>
    <row r="32" spans="1:31" x14ac:dyDescent="0.25">
      <c r="A32" s="19" t="s">
        <v>81</v>
      </c>
      <c r="B32" s="98">
        <f>B23</f>
        <v>0</v>
      </c>
      <c r="C32" s="98">
        <f t="shared" ref="C32:AE32" si="12">B33</f>
        <v>0</v>
      </c>
      <c r="D32" s="98">
        <f t="shared" si="12"/>
        <v>0</v>
      </c>
      <c r="E32" s="98">
        <f t="shared" si="12"/>
        <v>0</v>
      </c>
      <c r="F32" s="98">
        <f t="shared" si="12"/>
        <v>0</v>
      </c>
      <c r="G32" s="98">
        <f t="shared" si="12"/>
        <v>0</v>
      </c>
      <c r="H32" s="98">
        <f t="shared" si="12"/>
        <v>0</v>
      </c>
      <c r="I32" s="98">
        <f t="shared" si="12"/>
        <v>0</v>
      </c>
      <c r="J32" s="98">
        <f t="shared" si="12"/>
        <v>0</v>
      </c>
      <c r="K32" s="98">
        <f t="shared" si="12"/>
        <v>0</v>
      </c>
      <c r="L32" s="98">
        <f t="shared" si="12"/>
        <v>0</v>
      </c>
      <c r="M32" s="98">
        <f t="shared" si="12"/>
        <v>0</v>
      </c>
      <c r="N32" s="98">
        <f t="shared" si="12"/>
        <v>0</v>
      </c>
      <c r="O32" s="98">
        <f t="shared" si="12"/>
        <v>0</v>
      </c>
      <c r="P32" s="98">
        <f t="shared" si="12"/>
        <v>0</v>
      </c>
      <c r="Q32" s="98">
        <f t="shared" si="12"/>
        <v>0</v>
      </c>
      <c r="R32" s="98">
        <f t="shared" si="12"/>
        <v>0</v>
      </c>
      <c r="S32" s="98">
        <f t="shared" si="12"/>
        <v>0</v>
      </c>
      <c r="T32" s="98">
        <f t="shared" si="12"/>
        <v>0</v>
      </c>
      <c r="U32" s="98">
        <f t="shared" si="12"/>
        <v>0</v>
      </c>
      <c r="V32" s="98">
        <f t="shared" si="12"/>
        <v>0</v>
      </c>
      <c r="W32" s="98">
        <f t="shared" si="12"/>
        <v>0</v>
      </c>
      <c r="X32" s="98">
        <f t="shared" si="12"/>
        <v>0</v>
      </c>
      <c r="Y32" s="98">
        <f t="shared" si="12"/>
        <v>0</v>
      </c>
      <c r="Z32" s="98">
        <f t="shared" si="12"/>
        <v>0</v>
      </c>
      <c r="AA32" s="98">
        <f t="shared" si="12"/>
        <v>0</v>
      </c>
      <c r="AB32" s="98">
        <f t="shared" si="12"/>
        <v>0</v>
      </c>
      <c r="AC32" s="98">
        <f t="shared" si="12"/>
        <v>0</v>
      </c>
      <c r="AD32" s="98">
        <f t="shared" si="12"/>
        <v>0</v>
      </c>
      <c r="AE32" s="98">
        <f t="shared" si="12"/>
        <v>0</v>
      </c>
    </row>
    <row r="33" spans="1:31" x14ac:dyDescent="0.25">
      <c r="A33" s="19" t="s">
        <v>82</v>
      </c>
      <c r="B33" s="98">
        <f>B32+B35</f>
        <v>0</v>
      </c>
      <c r="C33" s="98">
        <f t="shared" ref="C33:AE33" si="13">C32+C35</f>
        <v>0</v>
      </c>
      <c r="D33" s="98">
        <f t="shared" si="13"/>
        <v>0</v>
      </c>
      <c r="E33" s="98">
        <f t="shared" si="13"/>
        <v>0</v>
      </c>
      <c r="F33" s="98">
        <f t="shared" si="13"/>
        <v>0</v>
      </c>
      <c r="G33" s="98">
        <f t="shared" si="13"/>
        <v>0</v>
      </c>
      <c r="H33" s="98">
        <f t="shared" si="13"/>
        <v>0</v>
      </c>
      <c r="I33" s="98">
        <f t="shared" si="13"/>
        <v>0</v>
      </c>
      <c r="J33" s="98">
        <f t="shared" si="13"/>
        <v>0</v>
      </c>
      <c r="K33" s="98">
        <f t="shared" si="13"/>
        <v>0</v>
      </c>
      <c r="L33" s="98">
        <f t="shared" si="13"/>
        <v>0</v>
      </c>
      <c r="M33" s="98">
        <f t="shared" si="13"/>
        <v>0</v>
      </c>
      <c r="N33" s="98">
        <f t="shared" si="13"/>
        <v>0</v>
      </c>
      <c r="O33" s="98">
        <f t="shared" si="13"/>
        <v>0</v>
      </c>
      <c r="P33" s="98">
        <f t="shared" si="13"/>
        <v>0</v>
      </c>
      <c r="Q33" s="98">
        <f t="shared" si="13"/>
        <v>0</v>
      </c>
      <c r="R33" s="98">
        <f t="shared" si="13"/>
        <v>0</v>
      </c>
      <c r="S33" s="98">
        <f t="shared" si="13"/>
        <v>0</v>
      </c>
      <c r="T33" s="98">
        <f t="shared" si="13"/>
        <v>0</v>
      </c>
      <c r="U33" s="98">
        <f t="shared" si="13"/>
        <v>0</v>
      </c>
      <c r="V33" s="98">
        <f t="shared" si="13"/>
        <v>0</v>
      </c>
      <c r="W33" s="98">
        <f t="shared" si="13"/>
        <v>0</v>
      </c>
      <c r="X33" s="98">
        <f t="shared" si="13"/>
        <v>0</v>
      </c>
      <c r="Y33" s="98">
        <f t="shared" si="13"/>
        <v>0</v>
      </c>
      <c r="Z33" s="98">
        <f t="shared" si="13"/>
        <v>0</v>
      </c>
      <c r="AA33" s="98">
        <f t="shared" si="13"/>
        <v>0</v>
      </c>
      <c r="AB33" s="98">
        <f t="shared" si="13"/>
        <v>0</v>
      </c>
      <c r="AC33" s="98">
        <f t="shared" si="13"/>
        <v>0</v>
      </c>
      <c r="AD33" s="98">
        <f t="shared" si="13"/>
        <v>0</v>
      </c>
      <c r="AE33" s="98">
        <f t="shared" si="13"/>
        <v>0</v>
      </c>
    </row>
    <row r="34" spans="1:31" x14ac:dyDescent="0.25">
      <c r="A34" s="19" t="s">
        <v>74</v>
      </c>
      <c r="B34" s="98">
        <v>0</v>
      </c>
      <c r="C34" s="98">
        <v>0</v>
      </c>
      <c r="D34" s="98">
        <v>0</v>
      </c>
      <c r="E34" s="98">
        <v>0</v>
      </c>
      <c r="F34" s="98">
        <v>0</v>
      </c>
      <c r="G34" s="98">
        <v>0</v>
      </c>
      <c r="H34" s="98">
        <v>0</v>
      </c>
      <c r="I34" s="98">
        <v>0</v>
      </c>
      <c r="J34" s="98">
        <v>0</v>
      </c>
      <c r="K34" s="98">
        <v>0</v>
      </c>
      <c r="L34" s="98">
        <v>0</v>
      </c>
      <c r="M34" s="98">
        <v>0</v>
      </c>
      <c r="N34" s="98">
        <v>0</v>
      </c>
      <c r="O34" s="98">
        <v>0</v>
      </c>
      <c r="P34" s="98">
        <v>0</v>
      </c>
      <c r="Q34" s="98">
        <v>0</v>
      </c>
      <c r="R34" s="98">
        <v>0</v>
      </c>
      <c r="S34" s="98">
        <v>0</v>
      </c>
      <c r="T34" s="98">
        <v>0</v>
      </c>
      <c r="U34" s="98">
        <v>0</v>
      </c>
      <c r="V34" s="98">
        <v>0</v>
      </c>
      <c r="W34" s="98">
        <v>0</v>
      </c>
      <c r="X34" s="98">
        <v>0</v>
      </c>
      <c r="Y34" s="98">
        <v>0</v>
      </c>
      <c r="Z34" s="98">
        <v>0</v>
      </c>
      <c r="AA34" s="98">
        <v>0</v>
      </c>
      <c r="AB34" s="98">
        <v>0</v>
      </c>
      <c r="AC34" s="98">
        <v>0</v>
      </c>
      <c r="AD34" s="98">
        <v>0</v>
      </c>
      <c r="AE34" s="98">
        <v>0</v>
      </c>
    </row>
    <row r="35" spans="1:31" x14ac:dyDescent="0.25">
      <c r="A35" s="19" t="s">
        <v>75</v>
      </c>
      <c r="B35" s="98">
        <f>B32*$B$24</f>
        <v>0</v>
      </c>
      <c r="C35" s="98">
        <f t="shared" ref="C35:AE35" si="14">C32*$B$24</f>
        <v>0</v>
      </c>
      <c r="D35" s="98">
        <f t="shared" si="14"/>
        <v>0</v>
      </c>
      <c r="E35" s="98">
        <f t="shared" si="14"/>
        <v>0</v>
      </c>
      <c r="F35" s="98">
        <f t="shared" si="14"/>
        <v>0</v>
      </c>
      <c r="G35" s="98">
        <f t="shared" si="14"/>
        <v>0</v>
      </c>
      <c r="H35" s="98">
        <f t="shared" si="14"/>
        <v>0</v>
      </c>
      <c r="I35" s="98">
        <f t="shared" si="14"/>
        <v>0</v>
      </c>
      <c r="J35" s="98">
        <f t="shared" si="14"/>
        <v>0</v>
      </c>
      <c r="K35" s="98">
        <f t="shared" si="14"/>
        <v>0</v>
      </c>
      <c r="L35" s="98">
        <f t="shared" si="14"/>
        <v>0</v>
      </c>
      <c r="M35" s="98">
        <f t="shared" si="14"/>
        <v>0</v>
      </c>
      <c r="N35" s="98">
        <f t="shared" si="14"/>
        <v>0</v>
      </c>
      <c r="O35" s="98">
        <f t="shared" si="14"/>
        <v>0</v>
      </c>
      <c r="P35" s="98">
        <f t="shared" si="14"/>
        <v>0</v>
      </c>
      <c r="Q35" s="98">
        <f t="shared" si="14"/>
        <v>0</v>
      </c>
      <c r="R35" s="98">
        <f t="shared" si="14"/>
        <v>0</v>
      </c>
      <c r="S35" s="98">
        <f t="shared" si="14"/>
        <v>0</v>
      </c>
      <c r="T35" s="98">
        <f t="shared" si="14"/>
        <v>0</v>
      </c>
      <c r="U35" s="98">
        <f t="shared" si="14"/>
        <v>0</v>
      </c>
      <c r="V35" s="98">
        <f t="shared" si="14"/>
        <v>0</v>
      </c>
      <c r="W35" s="98">
        <f t="shared" si="14"/>
        <v>0</v>
      </c>
      <c r="X35" s="98">
        <f t="shared" si="14"/>
        <v>0</v>
      </c>
      <c r="Y35" s="98">
        <f t="shared" si="14"/>
        <v>0</v>
      </c>
      <c r="Z35" s="98">
        <f t="shared" si="14"/>
        <v>0</v>
      </c>
      <c r="AA35" s="98">
        <f t="shared" si="14"/>
        <v>0</v>
      </c>
      <c r="AB35" s="98">
        <f t="shared" si="14"/>
        <v>0</v>
      </c>
      <c r="AC35" s="98">
        <f t="shared" si="14"/>
        <v>0</v>
      </c>
      <c r="AD35" s="98">
        <f t="shared" si="14"/>
        <v>0</v>
      </c>
      <c r="AE35" s="98">
        <f t="shared" si="14"/>
        <v>0</v>
      </c>
    </row>
    <row r="36" spans="1:31" x14ac:dyDescent="0.25">
      <c r="A36" s="19" t="s">
        <v>83</v>
      </c>
      <c r="B36" s="98">
        <f t="shared" ref="B36:AE36" si="15">B34+B35</f>
        <v>0</v>
      </c>
      <c r="C36" s="98">
        <f t="shared" si="15"/>
        <v>0</v>
      </c>
      <c r="D36" s="98">
        <f t="shared" si="15"/>
        <v>0</v>
      </c>
      <c r="E36" s="98">
        <f t="shared" si="15"/>
        <v>0</v>
      </c>
      <c r="F36" s="98">
        <f t="shared" si="15"/>
        <v>0</v>
      </c>
      <c r="G36" s="98">
        <f t="shared" si="15"/>
        <v>0</v>
      </c>
      <c r="H36" s="98">
        <f t="shared" si="15"/>
        <v>0</v>
      </c>
      <c r="I36" s="98">
        <f t="shared" si="15"/>
        <v>0</v>
      </c>
      <c r="J36" s="98">
        <f t="shared" si="15"/>
        <v>0</v>
      </c>
      <c r="K36" s="98">
        <f t="shared" si="15"/>
        <v>0</v>
      </c>
      <c r="L36" s="98">
        <f t="shared" si="15"/>
        <v>0</v>
      </c>
      <c r="M36" s="98">
        <f t="shared" si="15"/>
        <v>0</v>
      </c>
      <c r="N36" s="98">
        <f t="shared" si="15"/>
        <v>0</v>
      </c>
      <c r="O36" s="98">
        <f t="shared" si="15"/>
        <v>0</v>
      </c>
      <c r="P36" s="98">
        <f t="shared" si="15"/>
        <v>0</v>
      </c>
      <c r="Q36" s="98">
        <f t="shared" si="15"/>
        <v>0</v>
      </c>
      <c r="R36" s="98">
        <f t="shared" si="15"/>
        <v>0</v>
      </c>
      <c r="S36" s="98">
        <f t="shared" si="15"/>
        <v>0</v>
      </c>
      <c r="T36" s="98">
        <f t="shared" si="15"/>
        <v>0</v>
      </c>
      <c r="U36" s="98">
        <f t="shared" si="15"/>
        <v>0</v>
      </c>
      <c r="V36" s="98">
        <f t="shared" si="15"/>
        <v>0</v>
      </c>
      <c r="W36" s="98">
        <f t="shared" si="15"/>
        <v>0</v>
      </c>
      <c r="X36" s="98">
        <f t="shared" si="15"/>
        <v>0</v>
      </c>
      <c r="Y36" s="98">
        <f t="shared" si="15"/>
        <v>0</v>
      </c>
      <c r="Z36" s="98">
        <f t="shared" si="15"/>
        <v>0</v>
      </c>
      <c r="AA36" s="98">
        <f t="shared" si="15"/>
        <v>0</v>
      </c>
      <c r="AB36" s="98">
        <f t="shared" si="15"/>
        <v>0</v>
      </c>
      <c r="AC36" s="98">
        <f t="shared" si="15"/>
        <v>0</v>
      </c>
      <c r="AD36" s="98">
        <f t="shared" si="15"/>
        <v>0</v>
      </c>
      <c r="AE36" s="98">
        <f t="shared" si="15"/>
        <v>0</v>
      </c>
    </row>
    <row r="37" spans="1:31" x14ac:dyDescent="0.25">
      <c r="A37" s="172"/>
      <c r="B37" s="172"/>
    </row>
    <row r="38" spans="1:31" x14ac:dyDescent="0.25">
      <c r="A38" s="171" t="str">
        <f>assumptions!A19</f>
        <v>HOME</v>
      </c>
    </row>
    <row r="39" spans="1:31" x14ac:dyDescent="0.25">
      <c r="A39" s="98"/>
    </row>
    <row r="40" spans="1:31" x14ac:dyDescent="0.25">
      <c r="A40" s="19" t="s">
        <v>74</v>
      </c>
      <c r="B40" s="98">
        <f>assumptions!B19</f>
        <v>0</v>
      </c>
    </row>
    <row r="41" spans="1:31" x14ac:dyDescent="0.25">
      <c r="A41" s="19" t="s">
        <v>75</v>
      </c>
      <c r="B41" s="118">
        <f>assumptions!D19</f>
        <v>0</v>
      </c>
    </row>
    <row r="42" spans="1:31" x14ac:dyDescent="0.25">
      <c r="A42" s="19" t="s">
        <v>77</v>
      </c>
      <c r="B42" s="98">
        <f>assumptions!E19</f>
        <v>0</v>
      </c>
    </row>
    <row r="43" spans="1:31" x14ac:dyDescent="0.25">
      <c r="A43" s="19" t="s">
        <v>78</v>
      </c>
      <c r="B43" s="98">
        <v>0</v>
      </c>
    </row>
    <row r="44" spans="1:31" x14ac:dyDescent="0.25">
      <c r="A44" s="19" t="s">
        <v>79</v>
      </c>
      <c r="B44" s="98">
        <v>0</v>
      </c>
    </row>
    <row r="47" spans="1:31" x14ac:dyDescent="0.25">
      <c r="A47" s="25" t="s">
        <v>80</v>
      </c>
      <c r="B47" s="98">
        <v>1</v>
      </c>
      <c r="C47" s="98">
        <f t="shared" ref="C47:R47" si="16">B47+1</f>
        <v>2</v>
      </c>
      <c r="D47" s="98">
        <f t="shared" si="16"/>
        <v>3</v>
      </c>
      <c r="E47" s="98">
        <f t="shared" si="16"/>
        <v>4</v>
      </c>
      <c r="F47" s="98">
        <f t="shared" si="16"/>
        <v>5</v>
      </c>
      <c r="G47" s="98">
        <f t="shared" si="16"/>
        <v>6</v>
      </c>
      <c r="H47" s="98">
        <f t="shared" si="16"/>
        <v>7</v>
      </c>
      <c r="I47" s="98">
        <f t="shared" si="16"/>
        <v>8</v>
      </c>
      <c r="J47" s="98">
        <f t="shared" si="16"/>
        <v>9</v>
      </c>
      <c r="K47" s="98">
        <f t="shared" si="16"/>
        <v>10</v>
      </c>
      <c r="L47" s="98">
        <f t="shared" si="16"/>
        <v>11</v>
      </c>
      <c r="M47" s="98">
        <f t="shared" si="16"/>
        <v>12</v>
      </c>
      <c r="N47" s="98">
        <f t="shared" si="16"/>
        <v>13</v>
      </c>
      <c r="O47" s="98">
        <f t="shared" si="16"/>
        <v>14</v>
      </c>
      <c r="P47" s="98">
        <f t="shared" si="16"/>
        <v>15</v>
      </c>
      <c r="Q47" s="98">
        <f t="shared" si="16"/>
        <v>16</v>
      </c>
      <c r="R47" s="98">
        <f t="shared" si="16"/>
        <v>17</v>
      </c>
      <c r="S47" s="98">
        <f t="shared" ref="S47:AE47" si="17">R47+1</f>
        <v>18</v>
      </c>
      <c r="T47" s="98">
        <f t="shared" si="17"/>
        <v>19</v>
      </c>
      <c r="U47" s="98">
        <f t="shared" si="17"/>
        <v>20</v>
      </c>
      <c r="V47" s="98">
        <f t="shared" si="17"/>
        <v>21</v>
      </c>
      <c r="W47" s="98">
        <f t="shared" si="17"/>
        <v>22</v>
      </c>
      <c r="X47" s="98">
        <f t="shared" si="17"/>
        <v>23</v>
      </c>
      <c r="Y47" s="98">
        <f t="shared" si="17"/>
        <v>24</v>
      </c>
      <c r="Z47" s="98">
        <f t="shared" si="17"/>
        <v>25</v>
      </c>
      <c r="AA47" s="98">
        <f t="shared" si="17"/>
        <v>26</v>
      </c>
      <c r="AB47" s="98">
        <f t="shared" si="17"/>
        <v>27</v>
      </c>
      <c r="AC47" s="98">
        <f t="shared" si="17"/>
        <v>28</v>
      </c>
      <c r="AD47" s="98">
        <f t="shared" si="17"/>
        <v>29</v>
      </c>
      <c r="AE47" s="98">
        <f t="shared" si="17"/>
        <v>30</v>
      </c>
    </row>
    <row r="48" spans="1:31" x14ac:dyDescent="0.25">
      <c r="A48" s="19" t="s">
        <v>81</v>
      </c>
      <c r="B48" s="98">
        <f>B40</f>
        <v>0</v>
      </c>
      <c r="C48" s="98">
        <f t="shared" ref="C48:AE48" si="18">B49</f>
        <v>0</v>
      </c>
      <c r="D48" s="98">
        <f t="shared" si="18"/>
        <v>0</v>
      </c>
      <c r="E48" s="98">
        <f t="shared" si="18"/>
        <v>0</v>
      </c>
      <c r="F48" s="98">
        <f t="shared" si="18"/>
        <v>0</v>
      </c>
      <c r="G48" s="98">
        <f t="shared" si="18"/>
        <v>0</v>
      </c>
      <c r="H48" s="98">
        <f t="shared" si="18"/>
        <v>0</v>
      </c>
      <c r="I48" s="98">
        <f t="shared" si="18"/>
        <v>0</v>
      </c>
      <c r="J48" s="98">
        <f t="shared" si="18"/>
        <v>0</v>
      </c>
      <c r="K48" s="98">
        <f t="shared" si="18"/>
        <v>0</v>
      </c>
      <c r="L48" s="98">
        <f t="shared" si="18"/>
        <v>0</v>
      </c>
      <c r="M48" s="98">
        <f t="shared" si="18"/>
        <v>0</v>
      </c>
      <c r="N48" s="98">
        <f t="shared" si="18"/>
        <v>0</v>
      </c>
      <c r="O48" s="98">
        <f t="shared" si="18"/>
        <v>0</v>
      </c>
      <c r="P48" s="98">
        <f t="shared" si="18"/>
        <v>0</v>
      </c>
      <c r="Q48" s="98">
        <f t="shared" si="18"/>
        <v>0</v>
      </c>
      <c r="R48" s="98">
        <f t="shared" si="18"/>
        <v>0</v>
      </c>
      <c r="S48" s="98">
        <f t="shared" si="18"/>
        <v>0</v>
      </c>
      <c r="T48" s="98">
        <f t="shared" si="18"/>
        <v>0</v>
      </c>
      <c r="U48" s="98">
        <f t="shared" si="18"/>
        <v>0</v>
      </c>
      <c r="V48" s="98">
        <f t="shared" si="18"/>
        <v>0</v>
      </c>
      <c r="W48" s="98">
        <f t="shared" si="18"/>
        <v>0</v>
      </c>
      <c r="X48" s="98">
        <f t="shared" si="18"/>
        <v>0</v>
      </c>
      <c r="Y48" s="98">
        <f t="shared" si="18"/>
        <v>0</v>
      </c>
      <c r="Z48" s="98">
        <f t="shared" si="18"/>
        <v>0</v>
      </c>
      <c r="AA48" s="98">
        <f t="shared" si="18"/>
        <v>0</v>
      </c>
      <c r="AB48" s="98">
        <f t="shared" si="18"/>
        <v>0</v>
      </c>
      <c r="AC48" s="98">
        <f t="shared" si="18"/>
        <v>0</v>
      </c>
      <c r="AD48" s="98">
        <f t="shared" si="18"/>
        <v>0</v>
      </c>
      <c r="AE48" s="98">
        <f t="shared" si="18"/>
        <v>0</v>
      </c>
    </row>
    <row r="49" spans="1:31" x14ac:dyDescent="0.25">
      <c r="A49" s="19" t="s">
        <v>82</v>
      </c>
      <c r="B49" s="98">
        <f t="shared" ref="B49:Q49" si="19">B48-B50</f>
        <v>0</v>
      </c>
      <c r="C49" s="98">
        <f t="shared" si="19"/>
        <v>0</v>
      </c>
      <c r="D49" s="98">
        <f t="shared" si="19"/>
        <v>0</v>
      </c>
      <c r="E49" s="98">
        <f t="shared" si="19"/>
        <v>0</v>
      </c>
      <c r="F49" s="98">
        <f t="shared" si="19"/>
        <v>0</v>
      </c>
      <c r="G49" s="98">
        <f t="shared" si="19"/>
        <v>0</v>
      </c>
      <c r="H49" s="98">
        <f t="shared" si="19"/>
        <v>0</v>
      </c>
      <c r="I49" s="98">
        <f t="shared" si="19"/>
        <v>0</v>
      </c>
      <c r="J49" s="98">
        <f t="shared" si="19"/>
        <v>0</v>
      </c>
      <c r="K49" s="98">
        <f t="shared" si="19"/>
        <v>0</v>
      </c>
      <c r="L49" s="98">
        <f t="shared" si="19"/>
        <v>0</v>
      </c>
      <c r="M49" s="98">
        <f t="shared" si="19"/>
        <v>0</v>
      </c>
      <c r="N49" s="98">
        <f t="shared" si="19"/>
        <v>0</v>
      </c>
      <c r="O49" s="98">
        <f t="shared" si="19"/>
        <v>0</v>
      </c>
      <c r="P49" s="98">
        <f t="shared" si="19"/>
        <v>0</v>
      </c>
      <c r="Q49" s="98">
        <f t="shared" si="19"/>
        <v>0</v>
      </c>
      <c r="R49" s="98">
        <f t="shared" ref="R49:AE49" si="20">R48-R50</f>
        <v>0</v>
      </c>
      <c r="S49" s="98">
        <f t="shared" si="20"/>
        <v>0</v>
      </c>
      <c r="T49" s="98">
        <f t="shared" si="20"/>
        <v>0</v>
      </c>
      <c r="U49" s="98">
        <f t="shared" si="20"/>
        <v>0</v>
      </c>
      <c r="V49" s="98">
        <f t="shared" si="20"/>
        <v>0</v>
      </c>
      <c r="W49" s="98">
        <f t="shared" si="20"/>
        <v>0</v>
      </c>
      <c r="X49" s="98">
        <f t="shared" si="20"/>
        <v>0</v>
      </c>
      <c r="Y49" s="98">
        <f t="shared" si="20"/>
        <v>0</v>
      </c>
      <c r="Z49" s="98">
        <f t="shared" si="20"/>
        <v>0</v>
      </c>
      <c r="AA49" s="98">
        <f t="shared" si="20"/>
        <v>0</v>
      </c>
      <c r="AB49" s="98">
        <f t="shared" si="20"/>
        <v>0</v>
      </c>
      <c r="AC49" s="98">
        <f t="shared" si="20"/>
        <v>0</v>
      </c>
      <c r="AD49" s="98">
        <f t="shared" si="20"/>
        <v>0</v>
      </c>
      <c r="AE49" s="98">
        <f t="shared" si="20"/>
        <v>0</v>
      </c>
    </row>
    <row r="50" spans="1:31" x14ac:dyDescent="0.25">
      <c r="A50" s="19" t="s">
        <v>74</v>
      </c>
      <c r="B50" s="98">
        <f>IF($B$42=B47,B48,0)</f>
        <v>0</v>
      </c>
      <c r="C50" s="98">
        <f t="shared" ref="C50:R50" si="21">IF($B$42=C47,C48,0)</f>
        <v>0</v>
      </c>
      <c r="D50" s="98">
        <f t="shared" si="21"/>
        <v>0</v>
      </c>
      <c r="E50" s="98">
        <f t="shared" si="21"/>
        <v>0</v>
      </c>
      <c r="F50" s="98">
        <f t="shared" si="21"/>
        <v>0</v>
      </c>
      <c r="G50" s="98">
        <f t="shared" si="21"/>
        <v>0</v>
      </c>
      <c r="H50" s="98">
        <f t="shared" si="21"/>
        <v>0</v>
      </c>
      <c r="I50" s="98">
        <f t="shared" si="21"/>
        <v>0</v>
      </c>
      <c r="J50" s="98">
        <f t="shared" si="21"/>
        <v>0</v>
      </c>
      <c r="K50" s="98">
        <f t="shared" si="21"/>
        <v>0</v>
      </c>
      <c r="L50" s="98">
        <f t="shared" si="21"/>
        <v>0</v>
      </c>
      <c r="M50" s="98">
        <f t="shared" si="21"/>
        <v>0</v>
      </c>
      <c r="N50" s="98">
        <f t="shared" si="21"/>
        <v>0</v>
      </c>
      <c r="O50" s="98">
        <f t="shared" si="21"/>
        <v>0</v>
      </c>
      <c r="P50" s="98">
        <f t="shared" si="21"/>
        <v>0</v>
      </c>
      <c r="Q50" s="98">
        <f t="shared" si="21"/>
        <v>0</v>
      </c>
      <c r="R50" s="98">
        <f t="shared" si="21"/>
        <v>0</v>
      </c>
      <c r="S50" s="98">
        <f t="shared" ref="S50:AE50" si="22">IF($B$42=S47,S48,0)</f>
        <v>0</v>
      </c>
      <c r="T50" s="98">
        <f t="shared" si="22"/>
        <v>0</v>
      </c>
      <c r="U50" s="98">
        <f t="shared" si="22"/>
        <v>0</v>
      </c>
      <c r="V50" s="98">
        <f t="shared" si="22"/>
        <v>0</v>
      </c>
      <c r="W50" s="98">
        <f t="shared" si="22"/>
        <v>0</v>
      </c>
      <c r="X50" s="98">
        <f t="shared" si="22"/>
        <v>0</v>
      </c>
      <c r="Y50" s="98">
        <f t="shared" si="22"/>
        <v>0</v>
      </c>
      <c r="Z50" s="98">
        <f t="shared" si="22"/>
        <v>0</v>
      </c>
      <c r="AA50" s="98">
        <f t="shared" si="22"/>
        <v>0</v>
      </c>
      <c r="AB50" s="98">
        <f t="shared" si="22"/>
        <v>0</v>
      </c>
      <c r="AC50" s="98">
        <f t="shared" si="22"/>
        <v>0</v>
      </c>
      <c r="AD50" s="98">
        <f t="shared" si="22"/>
        <v>0</v>
      </c>
      <c r="AE50" s="98">
        <f t="shared" si="22"/>
        <v>0</v>
      </c>
    </row>
    <row r="51" spans="1:31" x14ac:dyDescent="0.25">
      <c r="A51" s="19" t="s">
        <v>75</v>
      </c>
      <c r="B51" s="98">
        <f>+B48*$B$41</f>
        <v>0</v>
      </c>
      <c r="C51" s="98">
        <f t="shared" ref="C51:R51" si="23">+C48*$B$41</f>
        <v>0</v>
      </c>
      <c r="D51" s="98">
        <f t="shared" si="23"/>
        <v>0</v>
      </c>
      <c r="E51" s="98">
        <f t="shared" si="23"/>
        <v>0</v>
      </c>
      <c r="F51" s="98">
        <f t="shared" si="23"/>
        <v>0</v>
      </c>
      <c r="G51" s="98">
        <f t="shared" si="23"/>
        <v>0</v>
      </c>
      <c r="H51" s="98">
        <f t="shared" si="23"/>
        <v>0</v>
      </c>
      <c r="I51" s="98">
        <f t="shared" si="23"/>
        <v>0</v>
      </c>
      <c r="J51" s="98">
        <f t="shared" si="23"/>
        <v>0</v>
      </c>
      <c r="K51" s="98">
        <f t="shared" si="23"/>
        <v>0</v>
      </c>
      <c r="L51" s="98">
        <f t="shared" si="23"/>
        <v>0</v>
      </c>
      <c r="M51" s="98">
        <f t="shared" si="23"/>
        <v>0</v>
      </c>
      <c r="N51" s="98">
        <f t="shared" si="23"/>
        <v>0</v>
      </c>
      <c r="O51" s="98">
        <f t="shared" si="23"/>
        <v>0</v>
      </c>
      <c r="P51" s="98">
        <f t="shared" si="23"/>
        <v>0</v>
      </c>
      <c r="Q51" s="98">
        <f t="shared" si="23"/>
        <v>0</v>
      </c>
      <c r="R51" s="98">
        <f t="shared" si="23"/>
        <v>0</v>
      </c>
      <c r="S51" s="98">
        <f t="shared" ref="S51:AE51" si="24">+S48*$B$41</f>
        <v>0</v>
      </c>
      <c r="T51" s="98">
        <f t="shared" si="24"/>
        <v>0</v>
      </c>
      <c r="U51" s="98">
        <f t="shared" si="24"/>
        <v>0</v>
      </c>
      <c r="V51" s="98">
        <f t="shared" si="24"/>
        <v>0</v>
      </c>
      <c r="W51" s="98">
        <f t="shared" si="24"/>
        <v>0</v>
      </c>
      <c r="X51" s="98">
        <f t="shared" si="24"/>
        <v>0</v>
      </c>
      <c r="Y51" s="98">
        <f t="shared" si="24"/>
        <v>0</v>
      </c>
      <c r="Z51" s="98">
        <f t="shared" si="24"/>
        <v>0</v>
      </c>
      <c r="AA51" s="98">
        <f t="shared" si="24"/>
        <v>0</v>
      </c>
      <c r="AB51" s="98">
        <f t="shared" si="24"/>
        <v>0</v>
      </c>
      <c r="AC51" s="98">
        <f t="shared" si="24"/>
        <v>0</v>
      </c>
      <c r="AD51" s="98">
        <f t="shared" si="24"/>
        <v>0</v>
      </c>
      <c r="AE51" s="98">
        <f t="shared" si="24"/>
        <v>0</v>
      </c>
    </row>
    <row r="52" spans="1:31" x14ac:dyDescent="0.25">
      <c r="A52" s="19" t="s">
        <v>83</v>
      </c>
      <c r="B52" s="98">
        <f>B51+B50</f>
        <v>0</v>
      </c>
      <c r="C52" s="98">
        <f t="shared" ref="C52:Q52" si="25">C51+C50</f>
        <v>0</v>
      </c>
      <c r="D52" s="98">
        <f t="shared" si="25"/>
        <v>0</v>
      </c>
      <c r="E52" s="98">
        <f t="shared" si="25"/>
        <v>0</v>
      </c>
      <c r="F52" s="98">
        <f t="shared" si="25"/>
        <v>0</v>
      </c>
      <c r="G52" s="98">
        <f t="shared" si="25"/>
        <v>0</v>
      </c>
      <c r="H52" s="98">
        <f t="shared" si="25"/>
        <v>0</v>
      </c>
      <c r="I52" s="98">
        <f t="shared" si="25"/>
        <v>0</v>
      </c>
      <c r="J52" s="98">
        <f t="shared" si="25"/>
        <v>0</v>
      </c>
      <c r="K52" s="98">
        <f t="shared" si="25"/>
        <v>0</v>
      </c>
      <c r="L52" s="98">
        <f t="shared" si="25"/>
        <v>0</v>
      </c>
      <c r="M52" s="98">
        <f t="shared" si="25"/>
        <v>0</v>
      </c>
      <c r="N52" s="98">
        <f t="shared" si="25"/>
        <v>0</v>
      </c>
      <c r="O52" s="98">
        <f t="shared" si="25"/>
        <v>0</v>
      </c>
      <c r="P52" s="98">
        <f t="shared" si="25"/>
        <v>0</v>
      </c>
      <c r="Q52" s="98">
        <f t="shared" si="25"/>
        <v>0</v>
      </c>
      <c r="R52" s="98">
        <f t="shared" ref="R52:AE52" si="26">R51+R50</f>
        <v>0</v>
      </c>
      <c r="S52" s="98">
        <f t="shared" si="26"/>
        <v>0</v>
      </c>
      <c r="T52" s="98">
        <f t="shared" si="26"/>
        <v>0</v>
      </c>
      <c r="U52" s="98">
        <f t="shared" si="26"/>
        <v>0</v>
      </c>
      <c r="V52" s="98">
        <f t="shared" si="26"/>
        <v>0</v>
      </c>
      <c r="W52" s="98">
        <f t="shared" si="26"/>
        <v>0</v>
      </c>
      <c r="X52" s="98">
        <f t="shared" si="26"/>
        <v>0</v>
      </c>
      <c r="Y52" s="98">
        <f t="shared" si="26"/>
        <v>0</v>
      </c>
      <c r="Z52" s="98">
        <f t="shared" si="26"/>
        <v>0</v>
      </c>
      <c r="AA52" s="98">
        <f t="shared" si="26"/>
        <v>0</v>
      </c>
      <c r="AB52" s="98">
        <f t="shared" si="26"/>
        <v>0</v>
      </c>
      <c r="AC52" s="98">
        <f t="shared" si="26"/>
        <v>0</v>
      </c>
      <c r="AD52" s="98">
        <f t="shared" si="26"/>
        <v>0</v>
      </c>
      <c r="AE52" s="98">
        <f t="shared" si="26"/>
        <v>0</v>
      </c>
    </row>
    <row r="53" spans="1:31" x14ac:dyDescent="0.25">
      <c r="A53" s="172"/>
      <c r="B53" s="172"/>
    </row>
    <row r="54" spans="1:31" x14ac:dyDescent="0.25">
      <c r="A54" s="171" t="str">
        <f>assumptions!A20</f>
        <v>VCDP</v>
      </c>
    </row>
    <row r="55" spans="1:31" x14ac:dyDescent="0.25">
      <c r="A55" s="98"/>
    </row>
    <row r="56" spans="1:31" x14ac:dyDescent="0.25">
      <c r="A56" s="19" t="s">
        <v>74</v>
      </c>
      <c r="B56" s="98">
        <f>assumptions!B20</f>
        <v>0</v>
      </c>
    </row>
    <row r="57" spans="1:31" x14ac:dyDescent="0.25">
      <c r="A57" s="19" t="s">
        <v>75</v>
      </c>
      <c r="B57" s="118">
        <f>assumptions!D20</f>
        <v>0</v>
      </c>
    </row>
    <row r="58" spans="1:31" x14ac:dyDescent="0.25">
      <c r="A58" s="19" t="s">
        <v>77</v>
      </c>
      <c r="B58" s="98">
        <f>assumptions!E20</f>
        <v>0</v>
      </c>
    </row>
    <row r="59" spans="1:31" x14ac:dyDescent="0.25">
      <c r="A59" s="19" t="s">
        <v>78</v>
      </c>
      <c r="B59" s="98">
        <v>0</v>
      </c>
    </row>
    <row r="60" spans="1:31" x14ac:dyDescent="0.25">
      <c r="A60" s="19" t="s">
        <v>79</v>
      </c>
      <c r="B60" s="98">
        <v>0</v>
      </c>
    </row>
    <row r="63" spans="1:31" x14ac:dyDescent="0.25">
      <c r="A63" s="25" t="s">
        <v>80</v>
      </c>
      <c r="B63" s="98">
        <v>1</v>
      </c>
      <c r="C63" s="98">
        <f t="shared" ref="C63:R63" si="27">B63+1</f>
        <v>2</v>
      </c>
      <c r="D63" s="98">
        <f t="shared" si="27"/>
        <v>3</v>
      </c>
      <c r="E63" s="98">
        <f t="shared" si="27"/>
        <v>4</v>
      </c>
      <c r="F63" s="98">
        <f t="shared" si="27"/>
        <v>5</v>
      </c>
      <c r="G63" s="98">
        <f t="shared" si="27"/>
        <v>6</v>
      </c>
      <c r="H63" s="98">
        <f t="shared" si="27"/>
        <v>7</v>
      </c>
      <c r="I63" s="98">
        <f t="shared" si="27"/>
        <v>8</v>
      </c>
      <c r="J63" s="98">
        <f t="shared" si="27"/>
        <v>9</v>
      </c>
      <c r="K63" s="98">
        <f t="shared" si="27"/>
        <v>10</v>
      </c>
      <c r="L63" s="98">
        <f t="shared" si="27"/>
        <v>11</v>
      </c>
      <c r="M63" s="98">
        <f t="shared" si="27"/>
        <v>12</v>
      </c>
      <c r="N63" s="98">
        <f t="shared" si="27"/>
        <v>13</v>
      </c>
      <c r="O63" s="98">
        <f t="shared" si="27"/>
        <v>14</v>
      </c>
      <c r="P63" s="98">
        <f t="shared" si="27"/>
        <v>15</v>
      </c>
      <c r="Q63" s="98">
        <f t="shared" si="27"/>
        <v>16</v>
      </c>
      <c r="R63" s="98">
        <f t="shared" si="27"/>
        <v>17</v>
      </c>
      <c r="S63" s="98">
        <f t="shared" ref="S63:AE63" si="28">R63+1</f>
        <v>18</v>
      </c>
      <c r="T63" s="98">
        <f t="shared" si="28"/>
        <v>19</v>
      </c>
      <c r="U63" s="98">
        <f t="shared" si="28"/>
        <v>20</v>
      </c>
      <c r="V63" s="98">
        <f t="shared" si="28"/>
        <v>21</v>
      </c>
      <c r="W63" s="98">
        <f t="shared" si="28"/>
        <v>22</v>
      </c>
      <c r="X63" s="98">
        <f t="shared" si="28"/>
        <v>23</v>
      </c>
      <c r="Y63" s="98">
        <f t="shared" si="28"/>
        <v>24</v>
      </c>
      <c r="Z63" s="98">
        <f t="shared" si="28"/>
        <v>25</v>
      </c>
      <c r="AA63" s="98">
        <f t="shared" si="28"/>
        <v>26</v>
      </c>
      <c r="AB63" s="98">
        <f t="shared" si="28"/>
        <v>27</v>
      </c>
      <c r="AC63" s="98">
        <f t="shared" si="28"/>
        <v>28</v>
      </c>
      <c r="AD63" s="98">
        <f t="shared" si="28"/>
        <v>29</v>
      </c>
      <c r="AE63" s="98">
        <f t="shared" si="28"/>
        <v>30</v>
      </c>
    </row>
    <row r="64" spans="1:31" x14ac:dyDescent="0.25">
      <c r="A64" s="19" t="s">
        <v>81</v>
      </c>
      <c r="B64" s="98">
        <f>B56</f>
        <v>0</v>
      </c>
      <c r="C64" s="98">
        <f t="shared" ref="C64:AE64" si="29">B65</f>
        <v>0</v>
      </c>
      <c r="D64" s="98">
        <f t="shared" si="29"/>
        <v>0</v>
      </c>
      <c r="E64" s="98">
        <f t="shared" si="29"/>
        <v>0</v>
      </c>
      <c r="F64" s="98">
        <f t="shared" si="29"/>
        <v>0</v>
      </c>
      <c r="G64" s="98">
        <f t="shared" si="29"/>
        <v>0</v>
      </c>
      <c r="H64" s="98">
        <f t="shared" si="29"/>
        <v>0</v>
      </c>
      <c r="I64" s="98">
        <f t="shared" si="29"/>
        <v>0</v>
      </c>
      <c r="J64" s="98">
        <f t="shared" si="29"/>
        <v>0</v>
      </c>
      <c r="K64" s="98">
        <f t="shared" si="29"/>
        <v>0</v>
      </c>
      <c r="L64" s="98">
        <f t="shared" si="29"/>
        <v>0</v>
      </c>
      <c r="M64" s="98">
        <f t="shared" si="29"/>
        <v>0</v>
      </c>
      <c r="N64" s="98">
        <f t="shared" si="29"/>
        <v>0</v>
      </c>
      <c r="O64" s="98">
        <f t="shared" si="29"/>
        <v>0</v>
      </c>
      <c r="P64" s="98">
        <f t="shared" si="29"/>
        <v>0</v>
      </c>
      <c r="Q64" s="98">
        <f t="shared" si="29"/>
        <v>0</v>
      </c>
      <c r="R64" s="98">
        <f t="shared" si="29"/>
        <v>0</v>
      </c>
      <c r="S64" s="98">
        <f t="shared" si="29"/>
        <v>0</v>
      </c>
      <c r="T64" s="98">
        <f t="shared" si="29"/>
        <v>0</v>
      </c>
      <c r="U64" s="98">
        <f t="shared" si="29"/>
        <v>0</v>
      </c>
      <c r="V64" s="98">
        <f t="shared" si="29"/>
        <v>0</v>
      </c>
      <c r="W64" s="98">
        <f t="shared" si="29"/>
        <v>0</v>
      </c>
      <c r="X64" s="98">
        <f t="shared" si="29"/>
        <v>0</v>
      </c>
      <c r="Y64" s="98">
        <f t="shared" si="29"/>
        <v>0</v>
      </c>
      <c r="Z64" s="98">
        <f t="shared" si="29"/>
        <v>0</v>
      </c>
      <c r="AA64" s="98">
        <f t="shared" si="29"/>
        <v>0</v>
      </c>
      <c r="AB64" s="98">
        <f t="shared" si="29"/>
        <v>0</v>
      </c>
      <c r="AC64" s="98">
        <f t="shared" si="29"/>
        <v>0</v>
      </c>
      <c r="AD64" s="98">
        <f t="shared" si="29"/>
        <v>0</v>
      </c>
      <c r="AE64" s="98">
        <f t="shared" si="29"/>
        <v>0</v>
      </c>
    </row>
    <row r="65" spans="1:31" x14ac:dyDescent="0.25">
      <c r="A65" s="19" t="s">
        <v>82</v>
      </c>
      <c r="B65" s="98">
        <f t="shared" ref="B65:Q65" si="30">B64+B67</f>
        <v>0</v>
      </c>
      <c r="C65" s="98">
        <f t="shared" si="30"/>
        <v>0</v>
      </c>
      <c r="D65" s="98">
        <f t="shared" si="30"/>
        <v>0</v>
      </c>
      <c r="E65" s="98">
        <f t="shared" si="30"/>
        <v>0</v>
      </c>
      <c r="F65" s="98">
        <f t="shared" si="30"/>
        <v>0</v>
      </c>
      <c r="G65" s="98">
        <f t="shared" si="30"/>
        <v>0</v>
      </c>
      <c r="H65" s="98">
        <f t="shared" si="30"/>
        <v>0</v>
      </c>
      <c r="I65" s="98">
        <f t="shared" si="30"/>
        <v>0</v>
      </c>
      <c r="J65" s="98">
        <f t="shared" si="30"/>
        <v>0</v>
      </c>
      <c r="K65" s="98">
        <f t="shared" si="30"/>
        <v>0</v>
      </c>
      <c r="L65" s="98">
        <f t="shared" si="30"/>
        <v>0</v>
      </c>
      <c r="M65" s="98">
        <f t="shared" si="30"/>
        <v>0</v>
      </c>
      <c r="N65" s="98">
        <f t="shared" si="30"/>
        <v>0</v>
      </c>
      <c r="O65" s="98">
        <f t="shared" si="30"/>
        <v>0</v>
      </c>
      <c r="P65" s="98">
        <f t="shared" si="30"/>
        <v>0</v>
      </c>
      <c r="Q65" s="98">
        <f t="shared" si="30"/>
        <v>0</v>
      </c>
      <c r="R65" s="98">
        <f t="shared" ref="R65:AE65" si="31">R64+R67</f>
        <v>0</v>
      </c>
      <c r="S65" s="98">
        <f t="shared" si="31"/>
        <v>0</v>
      </c>
      <c r="T65" s="98">
        <f t="shared" si="31"/>
        <v>0</v>
      </c>
      <c r="U65" s="98">
        <f t="shared" si="31"/>
        <v>0</v>
      </c>
      <c r="V65" s="98">
        <f t="shared" si="31"/>
        <v>0</v>
      </c>
      <c r="W65" s="98">
        <f t="shared" si="31"/>
        <v>0</v>
      </c>
      <c r="X65" s="98">
        <f t="shared" si="31"/>
        <v>0</v>
      </c>
      <c r="Y65" s="98">
        <f t="shared" si="31"/>
        <v>0</v>
      </c>
      <c r="Z65" s="98">
        <f t="shared" si="31"/>
        <v>0</v>
      </c>
      <c r="AA65" s="98">
        <f t="shared" si="31"/>
        <v>0</v>
      </c>
      <c r="AB65" s="98">
        <f t="shared" si="31"/>
        <v>0</v>
      </c>
      <c r="AC65" s="98">
        <f t="shared" si="31"/>
        <v>0</v>
      </c>
      <c r="AD65" s="98">
        <f t="shared" si="31"/>
        <v>0</v>
      </c>
      <c r="AE65" s="98">
        <f t="shared" si="31"/>
        <v>0</v>
      </c>
    </row>
    <row r="66" spans="1:31" x14ac:dyDescent="0.25">
      <c r="A66" s="19" t="s">
        <v>74</v>
      </c>
      <c r="B66" s="98">
        <v>0</v>
      </c>
      <c r="C66" s="98">
        <v>0</v>
      </c>
      <c r="D66" s="98">
        <v>0</v>
      </c>
      <c r="E66" s="98">
        <v>0</v>
      </c>
      <c r="F66" s="98">
        <v>0</v>
      </c>
      <c r="G66" s="98">
        <v>0</v>
      </c>
      <c r="H66" s="98">
        <v>0</v>
      </c>
      <c r="I66" s="98">
        <v>0</v>
      </c>
      <c r="J66" s="98">
        <v>0</v>
      </c>
      <c r="K66" s="98">
        <v>0</v>
      </c>
      <c r="L66" s="98">
        <v>0</v>
      </c>
      <c r="M66" s="98">
        <v>0</v>
      </c>
      <c r="N66" s="98">
        <v>0</v>
      </c>
      <c r="O66" s="98">
        <v>0</v>
      </c>
      <c r="P66" s="98">
        <v>0</v>
      </c>
      <c r="Q66" s="98">
        <v>0</v>
      </c>
      <c r="R66" s="98">
        <v>0</v>
      </c>
      <c r="S66" s="98">
        <v>0</v>
      </c>
      <c r="T66" s="98">
        <v>0</v>
      </c>
      <c r="U66" s="98">
        <v>0</v>
      </c>
      <c r="V66" s="98">
        <v>0</v>
      </c>
      <c r="W66" s="98">
        <v>0</v>
      </c>
      <c r="X66" s="98">
        <v>0</v>
      </c>
      <c r="Y66" s="98">
        <v>0</v>
      </c>
      <c r="Z66" s="98">
        <v>0</v>
      </c>
      <c r="AA66" s="98">
        <v>0</v>
      </c>
      <c r="AB66" s="98">
        <v>0</v>
      </c>
      <c r="AC66" s="98">
        <v>0</v>
      </c>
      <c r="AD66" s="98">
        <v>0</v>
      </c>
      <c r="AE66" s="98">
        <v>0</v>
      </c>
    </row>
    <row r="67" spans="1:31" x14ac:dyDescent="0.25">
      <c r="A67" s="19" t="s">
        <v>75</v>
      </c>
      <c r="B67" s="98">
        <f>B64*$B$57</f>
        <v>0</v>
      </c>
      <c r="C67" s="98">
        <f t="shared" ref="C67:R67" si="32">C64*$B$57</f>
        <v>0</v>
      </c>
      <c r="D67" s="98">
        <f t="shared" si="32"/>
        <v>0</v>
      </c>
      <c r="E67" s="98">
        <f t="shared" si="32"/>
        <v>0</v>
      </c>
      <c r="F67" s="98">
        <f t="shared" si="32"/>
        <v>0</v>
      </c>
      <c r="G67" s="98">
        <f t="shared" si="32"/>
        <v>0</v>
      </c>
      <c r="H67" s="98">
        <f t="shared" si="32"/>
        <v>0</v>
      </c>
      <c r="I67" s="98">
        <f t="shared" si="32"/>
        <v>0</v>
      </c>
      <c r="J67" s="98">
        <f t="shared" si="32"/>
        <v>0</v>
      </c>
      <c r="K67" s="98">
        <f t="shared" si="32"/>
        <v>0</v>
      </c>
      <c r="L67" s="98">
        <f t="shared" si="32"/>
        <v>0</v>
      </c>
      <c r="M67" s="98">
        <f t="shared" si="32"/>
        <v>0</v>
      </c>
      <c r="N67" s="98">
        <f t="shared" si="32"/>
        <v>0</v>
      </c>
      <c r="O67" s="98">
        <f t="shared" si="32"/>
        <v>0</v>
      </c>
      <c r="P67" s="98">
        <f t="shared" si="32"/>
        <v>0</v>
      </c>
      <c r="Q67" s="98">
        <f t="shared" si="32"/>
        <v>0</v>
      </c>
      <c r="R67" s="98">
        <f t="shared" si="32"/>
        <v>0</v>
      </c>
      <c r="S67" s="98">
        <f t="shared" ref="S67:AE67" si="33">S64*$B$57</f>
        <v>0</v>
      </c>
      <c r="T67" s="98">
        <f t="shared" si="33"/>
        <v>0</v>
      </c>
      <c r="U67" s="98">
        <f t="shared" si="33"/>
        <v>0</v>
      </c>
      <c r="V67" s="98">
        <f t="shared" si="33"/>
        <v>0</v>
      </c>
      <c r="W67" s="98">
        <f t="shared" si="33"/>
        <v>0</v>
      </c>
      <c r="X67" s="98">
        <f t="shared" si="33"/>
        <v>0</v>
      </c>
      <c r="Y67" s="98">
        <f t="shared" si="33"/>
        <v>0</v>
      </c>
      <c r="Z67" s="98">
        <f t="shared" si="33"/>
        <v>0</v>
      </c>
      <c r="AA67" s="98">
        <f t="shared" si="33"/>
        <v>0</v>
      </c>
      <c r="AB67" s="98">
        <f t="shared" si="33"/>
        <v>0</v>
      </c>
      <c r="AC67" s="98">
        <f t="shared" si="33"/>
        <v>0</v>
      </c>
      <c r="AD67" s="98">
        <f t="shared" si="33"/>
        <v>0</v>
      </c>
      <c r="AE67" s="98">
        <f t="shared" si="33"/>
        <v>0</v>
      </c>
    </row>
    <row r="68" spans="1:31" x14ac:dyDescent="0.25">
      <c r="A68" s="19" t="s">
        <v>83</v>
      </c>
      <c r="B68" s="98">
        <f>B66+B67</f>
        <v>0</v>
      </c>
      <c r="C68" s="98">
        <f t="shared" ref="C68:R68" si="34">C66+C67</f>
        <v>0</v>
      </c>
      <c r="D68" s="98">
        <f t="shared" si="34"/>
        <v>0</v>
      </c>
      <c r="E68" s="98">
        <f t="shared" si="34"/>
        <v>0</v>
      </c>
      <c r="F68" s="98">
        <f t="shared" si="34"/>
        <v>0</v>
      </c>
      <c r="G68" s="98">
        <f t="shared" si="34"/>
        <v>0</v>
      </c>
      <c r="H68" s="98">
        <f t="shared" si="34"/>
        <v>0</v>
      </c>
      <c r="I68" s="98">
        <f t="shared" si="34"/>
        <v>0</v>
      </c>
      <c r="J68" s="98">
        <f t="shared" si="34"/>
        <v>0</v>
      </c>
      <c r="K68" s="98">
        <f t="shared" si="34"/>
        <v>0</v>
      </c>
      <c r="L68" s="98">
        <f t="shared" si="34"/>
        <v>0</v>
      </c>
      <c r="M68" s="98">
        <f t="shared" si="34"/>
        <v>0</v>
      </c>
      <c r="N68" s="98">
        <f t="shared" si="34"/>
        <v>0</v>
      </c>
      <c r="O68" s="98">
        <f t="shared" si="34"/>
        <v>0</v>
      </c>
      <c r="P68" s="98">
        <f t="shared" si="34"/>
        <v>0</v>
      </c>
      <c r="Q68" s="98">
        <f t="shared" si="34"/>
        <v>0</v>
      </c>
      <c r="R68" s="98">
        <f t="shared" si="34"/>
        <v>0</v>
      </c>
      <c r="S68" s="98">
        <f t="shared" ref="S68:AE68" si="35">S66+S67</f>
        <v>0</v>
      </c>
      <c r="T68" s="98">
        <f t="shared" si="35"/>
        <v>0</v>
      </c>
      <c r="U68" s="98">
        <f t="shared" si="35"/>
        <v>0</v>
      </c>
      <c r="V68" s="98">
        <f t="shared" si="35"/>
        <v>0</v>
      </c>
      <c r="W68" s="98">
        <f t="shared" si="35"/>
        <v>0</v>
      </c>
      <c r="X68" s="98">
        <f t="shared" si="35"/>
        <v>0</v>
      </c>
      <c r="Y68" s="98">
        <f t="shared" si="35"/>
        <v>0</v>
      </c>
      <c r="Z68" s="98">
        <f t="shared" si="35"/>
        <v>0</v>
      </c>
      <c r="AA68" s="98">
        <f t="shared" si="35"/>
        <v>0</v>
      </c>
      <c r="AB68" s="98">
        <f t="shared" si="35"/>
        <v>0</v>
      </c>
      <c r="AC68" s="98">
        <f t="shared" si="35"/>
        <v>0</v>
      </c>
      <c r="AD68" s="98">
        <f t="shared" si="35"/>
        <v>0</v>
      </c>
      <c r="AE68" s="98">
        <f t="shared" si="35"/>
        <v>0</v>
      </c>
    </row>
    <row r="69" spans="1:31" x14ac:dyDescent="0.25">
      <c r="A69" s="172"/>
      <c r="B69" s="172"/>
    </row>
    <row r="73" spans="1:31" x14ac:dyDescent="0.25">
      <c r="A73" s="97" t="s">
        <v>84</v>
      </c>
      <c r="B73" s="98" t="e">
        <f>B67+B51+B35+B18</f>
        <v>#NUM!</v>
      </c>
      <c r="C73" s="98">
        <f t="shared" ref="C73:AE73" si="36">C67+C51+C35+C18</f>
        <v>0</v>
      </c>
      <c r="D73" s="98">
        <f t="shared" si="36"/>
        <v>0</v>
      </c>
      <c r="E73" s="98">
        <f t="shared" si="36"/>
        <v>0</v>
      </c>
      <c r="F73" s="98">
        <f t="shared" si="36"/>
        <v>0</v>
      </c>
      <c r="G73" s="98">
        <f t="shared" si="36"/>
        <v>0</v>
      </c>
      <c r="H73" s="98">
        <f t="shared" si="36"/>
        <v>0</v>
      </c>
      <c r="I73" s="98">
        <f t="shared" si="36"/>
        <v>0</v>
      </c>
      <c r="J73" s="98">
        <f t="shared" si="36"/>
        <v>0</v>
      </c>
      <c r="K73" s="98">
        <f t="shared" si="36"/>
        <v>0</v>
      </c>
      <c r="L73" s="98">
        <f t="shared" si="36"/>
        <v>0</v>
      </c>
      <c r="M73" s="98">
        <f t="shared" si="36"/>
        <v>0</v>
      </c>
      <c r="N73" s="98">
        <f t="shared" si="36"/>
        <v>0</v>
      </c>
      <c r="O73" s="98">
        <f t="shared" si="36"/>
        <v>0</v>
      </c>
      <c r="P73" s="98">
        <f t="shared" si="36"/>
        <v>0</v>
      </c>
      <c r="Q73" s="98">
        <f t="shared" si="36"/>
        <v>0</v>
      </c>
      <c r="R73" s="98">
        <f t="shared" si="36"/>
        <v>0</v>
      </c>
      <c r="S73" s="98">
        <f t="shared" si="36"/>
        <v>0</v>
      </c>
      <c r="T73" s="98">
        <f t="shared" si="36"/>
        <v>0</v>
      </c>
      <c r="U73" s="98">
        <f t="shared" si="36"/>
        <v>0</v>
      </c>
      <c r="V73" s="98">
        <f t="shared" si="36"/>
        <v>0</v>
      </c>
      <c r="W73" s="98">
        <f t="shared" si="36"/>
        <v>0</v>
      </c>
      <c r="X73" s="98">
        <f t="shared" si="36"/>
        <v>0</v>
      </c>
      <c r="Y73" s="98">
        <f t="shared" si="36"/>
        <v>0</v>
      </c>
      <c r="Z73" s="98">
        <f t="shared" si="36"/>
        <v>0</v>
      </c>
      <c r="AA73" s="98">
        <f t="shared" si="36"/>
        <v>0</v>
      </c>
      <c r="AB73" s="98">
        <f t="shared" si="36"/>
        <v>0</v>
      </c>
      <c r="AC73" s="98">
        <f t="shared" si="36"/>
        <v>0</v>
      </c>
      <c r="AD73" s="98">
        <f t="shared" si="36"/>
        <v>0</v>
      </c>
      <c r="AE73" s="98">
        <f t="shared" si="36"/>
        <v>0</v>
      </c>
    </row>
    <row r="76" spans="1:31" x14ac:dyDescent="0.25">
      <c r="A76" s="173">
        <v>0.02</v>
      </c>
    </row>
    <row r="77" spans="1:31" x14ac:dyDescent="0.25">
      <c r="A77" s="19" t="s">
        <v>85</v>
      </c>
      <c r="B77" s="98"/>
      <c r="C77" s="98">
        <f>B77+(B77*$A$76)</f>
        <v>0</v>
      </c>
      <c r="D77" s="98">
        <f>C77+(C77*$A$76)</f>
        <v>0</v>
      </c>
      <c r="E77" s="98">
        <f t="shared" ref="E77:P77" si="37">D77+(D77*$A$76)</f>
        <v>0</v>
      </c>
      <c r="F77" s="98">
        <f t="shared" si="37"/>
        <v>0</v>
      </c>
      <c r="G77" s="98">
        <f t="shared" si="37"/>
        <v>0</v>
      </c>
      <c r="H77" s="98">
        <f t="shared" si="37"/>
        <v>0</v>
      </c>
      <c r="I77" s="98">
        <f t="shared" si="37"/>
        <v>0</v>
      </c>
      <c r="J77" s="98">
        <f t="shared" si="37"/>
        <v>0</v>
      </c>
      <c r="K77" s="98">
        <f t="shared" si="37"/>
        <v>0</v>
      </c>
      <c r="L77" s="98">
        <f t="shared" si="37"/>
        <v>0</v>
      </c>
      <c r="M77" s="98">
        <f t="shared" si="37"/>
        <v>0</v>
      </c>
      <c r="N77" s="98">
        <f t="shared" si="37"/>
        <v>0</v>
      </c>
      <c r="O77" s="98">
        <f t="shared" si="37"/>
        <v>0</v>
      </c>
      <c r="P77" s="98">
        <f t="shared" si="37"/>
        <v>0</v>
      </c>
    </row>
    <row r="78" spans="1:31" x14ac:dyDescent="0.25">
      <c r="A78" s="19" t="s">
        <v>86</v>
      </c>
      <c r="B78" s="98" t="e">
        <f>B49+B16+B65</f>
        <v>#NUM!</v>
      </c>
      <c r="C78" s="98">
        <f t="shared" ref="C78:P78" si="38">C49+C16+C65</f>
        <v>0</v>
      </c>
      <c r="D78" s="98">
        <f t="shared" si="38"/>
        <v>0</v>
      </c>
      <c r="E78" s="98">
        <f t="shared" si="38"/>
        <v>0</v>
      </c>
      <c r="F78" s="98">
        <f t="shared" si="38"/>
        <v>0</v>
      </c>
      <c r="G78" s="98">
        <f t="shared" si="38"/>
        <v>0</v>
      </c>
      <c r="H78" s="98">
        <f t="shared" si="38"/>
        <v>0</v>
      </c>
      <c r="I78" s="98">
        <f t="shared" si="38"/>
        <v>0</v>
      </c>
      <c r="J78" s="98">
        <f t="shared" si="38"/>
        <v>0</v>
      </c>
      <c r="K78" s="98">
        <f t="shared" si="38"/>
        <v>0</v>
      </c>
      <c r="L78" s="98">
        <f t="shared" si="38"/>
        <v>0</v>
      </c>
      <c r="M78" s="98">
        <f t="shared" si="38"/>
        <v>0</v>
      </c>
      <c r="N78" s="98">
        <f t="shared" si="38"/>
        <v>0</v>
      </c>
      <c r="O78" s="98">
        <f t="shared" si="38"/>
        <v>0</v>
      </c>
      <c r="P78" s="98">
        <f t="shared" si="38"/>
        <v>0</v>
      </c>
    </row>
    <row r="79" spans="1:31" x14ac:dyDescent="0.25">
      <c r="A79" s="19" t="s">
        <v>87</v>
      </c>
      <c r="B79" s="118" t="e">
        <f t="shared" ref="B79:P79" si="39">B78/B77</f>
        <v>#NUM!</v>
      </c>
      <c r="C79" s="118" t="e">
        <f t="shared" si="39"/>
        <v>#DIV/0!</v>
      </c>
      <c r="D79" s="118" t="e">
        <f t="shared" si="39"/>
        <v>#DIV/0!</v>
      </c>
      <c r="E79" s="118" t="e">
        <f t="shared" si="39"/>
        <v>#DIV/0!</v>
      </c>
      <c r="F79" s="118" t="e">
        <f t="shared" si="39"/>
        <v>#DIV/0!</v>
      </c>
      <c r="G79" s="118" t="e">
        <f t="shared" si="39"/>
        <v>#DIV/0!</v>
      </c>
      <c r="H79" s="118" t="e">
        <f t="shared" si="39"/>
        <v>#DIV/0!</v>
      </c>
      <c r="I79" s="118" t="e">
        <f t="shared" si="39"/>
        <v>#DIV/0!</v>
      </c>
      <c r="J79" s="118" t="e">
        <f t="shared" si="39"/>
        <v>#DIV/0!</v>
      </c>
      <c r="K79" s="118" t="e">
        <f t="shared" si="39"/>
        <v>#DIV/0!</v>
      </c>
      <c r="L79" s="118" t="e">
        <f t="shared" si="39"/>
        <v>#DIV/0!</v>
      </c>
      <c r="M79" s="118" t="e">
        <f t="shared" si="39"/>
        <v>#DIV/0!</v>
      </c>
      <c r="N79" s="118" t="e">
        <f t="shared" si="39"/>
        <v>#DIV/0!</v>
      </c>
      <c r="O79" s="118" t="e">
        <f t="shared" si="39"/>
        <v>#DIV/0!</v>
      </c>
      <c r="P79" s="118" t="e">
        <f t="shared" si="39"/>
        <v>#DIV/0!</v>
      </c>
    </row>
  </sheetData>
  <phoneticPr fontId="0" type="noConversion"/>
  <pageMargins left="0.75" right="0.75" top="1" bottom="1" header="0.5" footer="0.5"/>
  <pageSetup scale="30" orientation="landscape" r:id="rId1"/>
  <headerFooter alignWithMargins="0">
    <oddFooter>&amp;L&amp;F
&amp;D&amp;T&amp;R&amp;"Times New Roman,Regular"&amp;8revision date:  8/6/2007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protocols</vt:lpstr>
      <vt:lpstr>assumptions</vt:lpstr>
      <vt:lpstr>sources-uses</vt:lpstr>
      <vt:lpstr>credit calcs</vt:lpstr>
      <vt:lpstr>rent summary</vt:lpstr>
      <vt:lpstr>rents</vt:lpstr>
      <vt:lpstr>expenses</vt:lpstr>
      <vt:lpstr>cashflows</vt:lpstr>
      <vt:lpstr>amortizations</vt:lpstr>
      <vt:lpstr>psh budget and plan</vt:lpstr>
      <vt:lpstr>flow of funds</vt:lpstr>
      <vt:lpstr>amortizations!Print_Area</vt:lpstr>
      <vt:lpstr>cashflows!Print_Area</vt:lpstr>
      <vt:lpstr>'credit calcs'!Print_Area</vt:lpstr>
      <vt:lpstr>expenses!Print_Area</vt:lpstr>
      <vt:lpstr>'flow of funds'!Print_Area</vt:lpstr>
      <vt:lpstr>'psh budget and plan'!Print_Area</vt:lpstr>
      <vt:lpstr>'rent summary'!Print_Area</vt:lpstr>
      <vt:lpstr>rents!Print_Area</vt:lpstr>
      <vt:lpstr>'sources-uses'!Print_Area</vt:lpstr>
      <vt:lpstr>amortizations!Print_Titles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Erdelyi</dc:creator>
  <cp:lastModifiedBy>Josh Slade</cp:lastModifiedBy>
  <cp:lastPrinted>2020-01-23T15:11:47Z</cp:lastPrinted>
  <dcterms:created xsi:type="dcterms:W3CDTF">2007-07-31T14:15:18Z</dcterms:created>
  <dcterms:modified xsi:type="dcterms:W3CDTF">2021-09-15T19:14:25Z</dcterms:modified>
</cp:coreProperties>
</file>